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8C6B" lockStructure="1"/>
  <bookViews>
    <workbookView xWindow="0" yWindow="0" windowWidth="20730" windowHeight="11760"/>
  </bookViews>
  <sheets>
    <sheet name="応募用紙" sheetId="8" r:id="rId1"/>
  </sheets>
  <definedNames>
    <definedName name="_xlnm.Print_Area" localSheetId="0">応募用紙!$B$1:$BC$105</definedName>
    <definedName name="数量201">応募用紙!$AU$3</definedName>
    <definedName name="数量202">応募用紙!$AX$3</definedName>
    <definedName name="数量203">応募用紙!$BA$3</definedName>
    <definedName name="数量204">応募用紙!$H$18</definedName>
    <definedName name="数量205">応募用紙!$S$18</definedName>
    <definedName name="数量206">応募用紙!$Z$18</definedName>
    <definedName name="数量207">応募用紙!$AL$18</definedName>
    <definedName name="数量208">応募用紙!$AW$18</definedName>
    <definedName name="数量209">応募用紙!$U$19</definedName>
    <definedName name="数量210">応募用紙!$AE$19</definedName>
    <definedName name="数量211">応募用紙!$AN$19</definedName>
    <definedName name="数量212">応募用紙!$H$30</definedName>
    <definedName name="数量213">応募用紙!$L$31</definedName>
    <definedName name="数量214">応募用紙!$S$31</definedName>
    <definedName name="数量215">応募用紙!$AA$31</definedName>
    <definedName name="数量216">応募用紙!$AH$31</definedName>
    <definedName name="数量217">応募用紙!$AT$31</definedName>
    <definedName name="数量218">応募用紙!$O$32</definedName>
    <definedName name="数量219">応募用紙!$Y$32</definedName>
    <definedName name="数量220">応募用紙!$AI$32</definedName>
    <definedName name="数量221">応募用紙!$AQ$32</definedName>
    <definedName name="数量222">応募用紙!$S$33</definedName>
    <definedName name="数量223">応募用紙!$AK$33</definedName>
    <definedName name="数量224">応募用紙!$AR$33</definedName>
    <definedName name="数量225">応募用紙!$AY$33</definedName>
    <definedName name="数量226">応募用紙!$AT$37</definedName>
    <definedName name="数量227">応募用紙!$Z$88</definedName>
    <definedName name="文字201">応募用紙!$AL$4</definedName>
    <definedName name="文字202">応募用紙!$AV$4</definedName>
    <definedName name="文字203">応募用紙!$H$7</definedName>
    <definedName name="文字204">応募用紙!$AG$7</definedName>
    <definedName name="文字205">応募用紙!$H$9</definedName>
    <definedName name="文字206">応募用紙!$AD$9</definedName>
    <definedName name="文字207">応募用紙!$AA$10</definedName>
    <definedName name="文字208">応募用紙!$AP$9</definedName>
    <definedName name="文字209">応募用紙!$AP$10</definedName>
    <definedName name="文字210">応募用紙!$I$11</definedName>
    <definedName name="文字211">応募用紙!$P$11</definedName>
    <definedName name="文字212">応募用紙!$J$12</definedName>
    <definedName name="文字213">応募用紙!$AN$12</definedName>
    <definedName name="文字214">応募用紙!$H$14</definedName>
    <definedName name="文字215">応募用紙!$AJ$14</definedName>
    <definedName name="文字216">応募用紙!$AG$15</definedName>
    <definedName name="文字217">応募用紙!$K$16</definedName>
    <definedName name="文字218">応募用紙!$H$17</definedName>
    <definedName name="文字219">応募用紙!$AD$16</definedName>
    <definedName name="文字220">応募用紙!$AA$17</definedName>
    <definedName name="文字221">応募用紙!$AP$16</definedName>
    <definedName name="文字222">応募用紙!$AP$17</definedName>
    <definedName name="文字223">応募用紙!$I$20</definedName>
    <definedName name="文字224">応募用紙!$P$20</definedName>
    <definedName name="文字225">応募用紙!$J$21</definedName>
    <definedName name="文字226">応募用紙!$AN$21</definedName>
    <definedName name="文字227">応募用紙!$H$23</definedName>
    <definedName name="文字228">応募用紙!$V$23</definedName>
    <definedName name="文字229">応募用紙!$AI$23</definedName>
    <definedName name="文字230">応募用紙!$H$24</definedName>
    <definedName name="文字231">応募用紙!$V$24</definedName>
    <definedName name="文字232">応募用紙!$AI$24</definedName>
    <definedName name="文字233">応募用紙!$AR$24</definedName>
    <definedName name="文字234">応募用紙!$H$25</definedName>
    <definedName name="文字235">応募用紙!$H$27</definedName>
    <definedName name="文字236">応募用紙!$AK$29</definedName>
    <definedName name="文字237">応募用紙!$M$33</definedName>
    <definedName name="文字238">応募用紙!$H$34</definedName>
    <definedName name="文字239">応募用紙!$M$37</definedName>
    <definedName name="文字240">応募用紙!$H$39</definedName>
    <definedName name="文字241">応募用紙!$K$41</definedName>
    <definedName name="文字242">応募用紙!$K$43</definedName>
    <definedName name="文字243">応募用紙!$H$45</definedName>
    <definedName name="文字244">応募用紙!$H$47</definedName>
    <definedName name="文字245">応募用紙!$P$49</definedName>
    <definedName name="文字246">応募用紙!$B$61</definedName>
    <definedName name="文字247">応募用紙!$B$66</definedName>
    <definedName name="文字248">応募用紙!$B$70</definedName>
    <definedName name="文字249">応募用紙!$B$76</definedName>
    <definedName name="文字250">応募用紙!$B$80</definedName>
    <definedName name="文字251">応募用紙!$B$84</definedName>
    <definedName name="文字252">応募用紙!$K$90</definedName>
  </definedNames>
  <calcPr calcId="152511"/>
</workbook>
</file>

<file path=xl/calcChain.xml><?xml version="1.0" encoding="utf-8"?>
<calcChain xmlns="http://schemas.openxmlformats.org/spreadsheetml/2006/main">
  <c r="BI38" i="8" l="1"/>
  <c r="BK38" i="8"/>
  <c r="BI37" i="8"/>
  <c r="BK37" i="8"/>
  <c r="BI36" i="8"/>
  <c r="BK36" i="8"/>
  <c r="BI35" i="8"/>
  <c r="BK35" i="8"/>
  <c r="BI34" i="8"/>
  <c r="BK34" i="8"/>
  <c r="BI33" i="8"/>
  <c r="BK33" i="8"/>
  <c r="BI32" i="8"/>
  <c r="BK32" i="8"/>
  <c r="BI31" i="8"/>
  <c r="BK31" i="8"/>
  <c r="BI30" i="8"/>
  <c r="BK30" i="8"/>
  <c r="BI29" i="8"/>
  <c r="BK29" i="8"/>
  <c r="BI28" i="8"/>
  <c r="BK28" i="8"/>
  <c r="BI27" i="8"/>
  <c r="BK27" i="8"/>
  <c r="BI26" i="8"/>
  <c r="BK26" i="8"/>
  <c r="BI25" i="8"/>
  <c r="BK25" i="8"/>
  <c r="BI24" i="8"/>
  <c r="BK24" i="8"/>
  <c r="BI23" i="8"/>
  <c r="BK23" i="8"/>
  <c r="BI22" i="8"/>
  <c r="BK22" i="8"/>
  <c r="BI21" i="8"/>
  <c r="BK21" i="8"/>
  <c r="BI20" i="8"/>
  <c r="BK20" i="8"/>
  <c r="BI19" i="8"/>
  <c r="BK19" i="8"/>
  <c r="BI18" i="8"/>
  <c r="BK18" i="8"/>
  <c r="BI17" i="8"/>
  <c r="BK17" i="8"/>
  <c r="BI16" i="8"/>
  <c r="BK16" i="8"/>
  <c r="BI15" i="8"/>
  <c r="BK15" i="8"/>
  <c r="BI14" i="8"/>
  <c r="BK14" i="8"/>
  <c r="BI13" i="8"/>
  <c r="BK13" i="8"/>
  <c r="BI12" i="8"/>
  <c r="BK12" i="8"/>
  <c r="BI11" i="8"/>
  <c r="BK11" i="8"/>
  <c r="BI10" i="8"/>
  <c r="BK10" i="8"/>
  <c r="BI9" i="8"/>
  <c r="BK9" i="8"/>
  <c r="BI8" i="8"/>
  <c r="BK8" i="8"/>
  <c r="BI7" i="8"/>
  <c r="BK7" i="8"/>
  <c r="BI6" i="8"/>
  <c r="BK6" i="8"/>
  <c r="BI5" i="8"/>
  <c r="BK5" i="8"/>
  <c r="BI4" i="8"/>
  <c r="BK4" i="8"/>
  <c r="BI3" i="8"/>
  <c r="BK3" i="8"/>
  <c r="BI2" i="8"/>
  <c r="BK2" i="8"/>
  <c r="BI1" i="8"/>
  <c r="BK1" i="8"/>
  <c r="BJ1" i="8"/>
  <c r="BN1" i="8"/>
  <c r="BO1" i="8"/>
  <c r="BJ2" i="8"/>
  <c r="BN2" i="8"/>
  <c r="BO2" i="8"/>
  <c r="BJ3" i="8"/>
  <c r="BN3" i="8"/>
  <c r="BO3" i="8"/>
  <c r="BJ4" i="8"/>
  <c r="BN4" i="8"/>
  <c r="BO4" i="8"/>
  <c r="BJ5" i="8"/>
  <c r="BN5" i="8"/>
  <c r="BO5" i="8"/>
  <c r="BJ6" i="8"/>
  <c r="BN6" i="8"/>
  <c r="BO6" i="8"/>
  <c r="BJ7" i="8"/>
  <c r="BN7" i="8"/>
  <c r="BO7" i="8"/>
  <c r="BJ8" i="8"/>
  <c r="BN8" i="8"/>
  <c r="BO8" i="8"/>
  <c r="BJ9" i="8"/>
  <c r="BN9" i="8"/>
  <c r="BO9" i="8"/>
  <c r="BJ10" i="8"/>
  <c r="BN10" i="8"/>
  <c r="BO10" i="8"/>
  <c r="BJ11" i="8"/>
  <c r="BN11" i="8"/>
  <c r="BO11" i="8"/>
  <c r="BJ12" i="8"/>
  <c r="BN12" i="8"/>
  <c r="BO12" i="8"/>
  <c r="BJ13" i="8"/>
  <c r="BN13" i="8"/>
  <c r="BO13" i="8"/>
  <c r="BJ14" i="8"/>
  <c r="BN14" i="8"/>
  <c r="BO14" i="8"/>
  <c r="BJ15" i="8"/>
  <c r="BN15" i="8"/>
  <c r="BO15" i="8"/>
  <c r="BJ16" i="8"/>
  <c r="BN16" i="8"/>
  <c r="BO16" i="8"/>
  <c r="BJ17" i="8"/>
  <c r="BN17" i="8"/>
  <c r="BO17" i="8"/>
  <c r="BJ18" i="8"/>
  <c r="BN18" i="8"/>
  <c r="BO18" i="8"/>
  <c r="BJ19" i="8"/>
  <c r="BN19" i="8"/>
  <c r="BO19" i="8"/>
  <c r="BJ20" i="8"/>
  <c r="BN20" i="8"/>
  <c r="BO20" i="8"/>
  <c r="BJ21" i="8"/>
  <c r="BN21" i="8"/>
  <c r="BO21" i="8"/>
  <c r="BJ22" i="8"/>
  <c r="BN22" i="8"/>
  <c r="BO22" i="8"/>
  <c r="BJ23" i="8"/>
  <c r="BN23" i="8"/>
  <c r="BO23" i="8"/>
  <c r="BJ24" i="8"/>
  <c r="BN24" i="8"/>
  <c r="BO24" i="8"/>
  <c r="BJ25" i="8"/>
  <c r="BN25" i="8"/>
  <c r="BO25" i="8"/>
  <c r="BJ26" i="8"/>
  <c r="BN26" i="8"/>
  <c r="BO26" i="8"/>
  <c r="BJ27" i="8"/>
  <c r="BN27" i="8"/>
  <c r="BO27" i="8"/>
  <c r="BJ28" i="8"/>
  <c r="BN28" i="8"/>
  <c r="BO28" i="8"/>
  <c r="BJ29" i="8"/>
  <c r="BN29" i="8"/>
  <c r="BO29" i="8"/>
  <c r="BJ30" i="8"/>
  <c r="BN30" i="8"/>
  <c r="BO30" i="8"/>
  <c r="BJ31" i="8"/>
  <c r="BN31" i="8"/>
  <c r="BO31" i="8"/>
  <c r="BJ32" i="8"/>
  <c r="BN32" i="8"/>
  <c r="BO32" i="8"/>
  <c r="BJ33" i="8"/>
  <c r="BN33" i="8"/>
  <c r="BO33" i="8"/>
  <c r="BJ34" i="8"/>
  <c r="BN34" i="8"/>
  <c r="BO34" i="8"/>
  <c r="BJ35" i="8"/>
  <c r="BN35" i="8"/>
  <c r="BO35" i="8"/>
  <c r="BJ36" i="8"/>
  <c r="BN36" i="8"/>
  <c r="BO36" i="8"/>
  <c r="BJ37" i="8"/>
  <c r="BN37" i="8"/>
  <c r="BO37" i="8"/>
  <c r="BJ38" i="8"/>
  <c r="BN38" i="8"/>
  <c r="BO38" i="8"/>
  <c r="BW4" i="8"/>
  <c r="BW5" i="8"/>
  <c r="BW6" i="8"/>
  <c r="BR105" i="8"/>
  <c r="BR104" i="8"/>
  <c r="BR103" i="8"/>
  <c r="BR102" i="8"/>
  <c r="BR101" i="8"/>
  <c r="BR100" i="8"/>
  <c r="BR99" i="8"/>
  <c r="BR98" i="8"/>
  <c r="BR97" i="8"/>
  <c r="BR96" i="8"/>
  <c r="BR95" i="8"/>
  <c r="BR94" i="8"/>
  <c r="BR93" i="8"/>
  <c r="BR92" i="8"/>
  <c r="BR91" i="8"/>
  <c r="BR90" i="8"/>
  <c r="BR89" i="8"/>
  <c r="BR88" i="8"/>
  <c r="BR87" i="8"/>
  <c r="BR86" i="8"/>
  <c r="BR85" i="8"/>
  <c r="BR84" i="8"/>
  <c r="BR83" i="8"/>
  <c r="BR82" i="8"/>
  <c r="BR81" i="8"/>
  <c r="BR80" i="8"/>
  <c r="BR79" i="8"/>
  <c r="BR78" i="8"/>
  <c r="BR77" i="8"/>
  <c r="BR76" i="8"/>
  <c r="BR75" i="8"/>
  <c r="BR74" i="8"/>
  <c r="BR73" i="8"/>
  <c r="BR72" i="8"/>
  <c r="BR71" i="8"/>
  <c r="BR70" i="8"/>
  <c r="BR69" i="8"/>
  <c r="BR68" i="8"/>
  <c r="BR67" i="8"/>
  <c r="BR66" i="8"/>
  <c r="BR65" i="8"/>
  <c r="BR64" i="8"/>
  <c r="BR63" i="8"/>
  <c r="BR62" i="8"/>
  <c r="BR61" i="8"/>
  <c r="BR60" i="8"/>
  <c r="BR59" i="8"/>
  <c r="BR58" i="8"/>
  <c r="BR57" i="8"/>
  <c r="BR56" i="8"/>
  <c r="BR55" i="8"/>
  <c r="BR54" i="8"/>
  <c r="BR53" i="8"/>
  <c r="BR52" i="8"/>
  <c r="BR51" i="8"/>
  <c r="BR50" i="8"/>
  <c r="BR49" i="8"/>
  <c r="BR48" i="8"/>
  <c r="BR47" i="8"/>
  <c r="BR46" i="8"/>
  <c r="BR45" i="8"/>
  <c r="BR44" i="8"/>
  <c r="BR43" i="8"/>
  <c r="BR42" i="8"/>
  <c r="BR41" i="8"/>
  <c r="BR40" i="8"/>
  <c r="BR39" i="8"/>
  <c r="BR38" i="8"/>
  <c r="BW80" i="8"/>
  <c r="BR37" i="8"/>
  <c r="BW79" i="8"/>
  <c r="BR36" i="8"/>
  <c r="BW78" i="8"/>
  <c r="BR35" i="8"/>
  <c r="BW77" i="8"/>
  <c r="BR34" i="8"/>
  <c r="BW76" i="8"/>
  <c r="BR33" i="8"/>
  <c r="BW75" i="8"/>
  <c r="BR32" i="8"/>
  <c r="BW74" i="8"/>
  <c r="BR31" i="8"/>
  <c r="BW73" i="8"/>
  <c r="BR30" i="8"/>
  <c r="BW72" i="8"/>
  <c r="BR29" i="8"/>
  <c r="BW71" i="8"/>
  <c r="BR28" i="8"/>
  <c r="BW70" i="8"/>
  <c r="BR27" i="8"/>
  <c r="BW69" i="8"/>
  <c r="BR26" i="8"/>
  <c r="BW68" i="8"/>
  <c r="BR25" i="8"/>
  <c r="BW67" i="8"/>
  <c r="BR24" i="8"/>
  <c r="BW66" i="8"/>
  <c r="BR23" i="8"/>
  <c r="BW65" i="8"/>
  <c r="BR22" i="8"/>
  <c r="BW64" i="8"/>
  <c r="BR21" i="8"/>
  <c r="BW63" i="8"/>
  <c r="BR20" i="8"/>
  <c r="BW62" i="8"/>
  <c r="BR19" i="8"/>
  <c r="BW61" i="8"/>
  <c r="BR18" i="8"/>
  <c r="BW60" i="8"/>
  <c r="BR17" i="8"/>
  <c r="BW59" i="8"/>
  <c r="BR16" i="8"/>
  <c r="BW58" i="8"/>
  <c r="BR15" i="8"/>
  <c r="AV57" i="8"/>
  <c r="AL57" i="8"/>
  <c r="BW57" i="8"/>
  <c r="BR14" i="8"/>
  <c r="BA56" i="8"/>
  <c r="AX56" i="8"/>
  <c r="AU56" i="8"/>
  <c r="BW56" i="8"/>
  <c r="BR13" i="8"/>
  <c r="BW55" i="8"/>
  <c r="BR12" i="8"/>
  <c r="BW54" i="8"/>
  <c r="BR11" i="8"/>
  <c r="BW53" i="8"/>
  <c r="BR10" i="8"/>
  <c r="BW52" i="8"/>
  <c r="BR9" i="8"/>
  <c r="BW51" i="8"/>
  <c r="BR8" i="8"/>
  <c r="BW50" i="8"/>
  <c r="BR7" i="8"/>
  <c r="BW49" i="8"/>
  <c r="BR6" i="8"/>
  <c r="BW48" i="8"/>
  <c r="BR5" i="8"/>
  <c r="BW47" i="8"/>
  <c r="BR4" i="8"/>
  <c r="BW46" i="8"/>
  <c r="BR3" i="8"/>
  <c r="BW45" i="8"/>
  <c r="BR2" i="8"/>
  <c r="BW44" i="8"/>
  <c r="BR1" i="8"/>
  <c r="BW43" i="8"/>
  <c r="BW42" i="8"/>
  <c r="BW41" i="8"/>
  <c r="BW40" i="8"/>
  <c r="BW39" i="8"/>
  <c r="BW38" i="8"/>
  <c r="BW37" i="8"/>
  <c r="BW36" i="8"/>
  <c r="BW35" i="8"/>
  <c r="BW34" i="8"/>
  <c r="BW33" i="8"/>
  <c r="BW32" i="8"/>
  <c r="BW31" i="8"/>
  <c r="BW30" i="8"/>
  <c r="BW29" i="8"/>
  <c r="BW28" i="8"/>
  <c r="BW27" i="8"/>
  <c r="BW26" i="8"/>
  <c r="BW25" i="8"/>
  <c r="BW24" i="8"/>
  <c r="BW23" i="8"/>
  <c r="BW22" i="8"/>
  <c r="BW21" i="8"/>
  <c r="BW20" i="8"/>
  <c r="AZ19" i="8"/>
  <c r="BW19" i="8"/>
  <c r="BW18" i="8"/>
  <c r="BW17" i="8"/>
  <c r="BW16" i="8"/>
  <c r="BW15" i="8"/>
  <c r="BW14" i="8"/>
  <c r="BW13" i="8"/>
  <c r="BW12" i="8"/>
  <c r="BW11" i="8"/>
  <c r="BW10" i="8"/>
  <c r="BW9" i="8"/>
  <c r="BW8" i="8"/>
  <c r="BW7" i="8"/>
  <c r="BW3" i="8"/>
  <c r="BW2" i="8"/>
</calcChain>
</file>

<file path=xl/sharedStrings.xml><?xml version="1.0" encoding="utf-8"?>
<sst xmlns="http://schemas.openxmlformats.org/spreadsheetml/2006/main" count="790" uniqueCount="433">
  <si>
    <t>ふりがな</t>
    <phoneticPr fontId="1"/>
  </si>
  <si>
    <t>事務局記入欄</t>
    <rPh sb="0" eb="3">
      <t>ジムキョク</t>
    </rPh>
    <rPh sb="3" eb="5">
      <t>キニュウ</t>
    </rPh>
    <rPh sb="5" eb="6">
      <t>ラン</t>
    </rPh>
    <phoneticPr fontId="1"/>
  </si>
  <si>
    <t>到着日</t>
    <rPh sb="0" eb="3">
      <t>トウチャクビ</t>
    </rPh>
    <phoneticPr fontId="1"/>
  </si>
  <si>
    <t>整理番号 No.</t>
    <rPh sb="0" eb="2">
      <t>セイリ</t>
    </rPh>
    <rPh sb="2" eb="4">
      <t>バンゴウ</t>
    </rPh>
    <phoneticPr fontId="1"/>
  </si>
  <si>
    <t>連 絡 先</t>
    <rPh sb="0" eb="1">
      <t>レン</t>
    </rPh>
    <rPh sb="2" eb="3">
      <t>ラク</t>
    </rPh>
    <rPh sb="4" eb="5">
      <t>サキ</t>
    </rPh>
    <phoneticPr fontId="1"/>
  </si>
  <si>
    <t>住所</t>
    <rPh sb="0" eb="2">
      <t>ジュウショ</t>
    </rPh>
    <phoneticPr fontId="1"/>
  </si>
  <si>
    <t>直近1年間の体験活動の回数
（複数の体験についてはそれぞれの回数と累計）　　　　</t>
    <rPh sb="0" eb="2">
      <t>チョッキン</t>
    </rPh>
    <rPh sb="3" eb="5">
      <t>ネンカン</t>
    </rPh>
    <rPh sb="6" eb="8">
      <t>タイケン</t>
    </rPh>
    <rPh sb="8" eb="10">
      <t>カツドウ</t>
    </rPh>
    <rPh sb="11" eb="13">
      <t>カイスウ</t>
    </rPh>
    <rPh sb="15" eb="17">
      <t>フクスウ</t>
    </rPh>
    <rPh sb="18" eb="20">
      <t>タイケン</t>
    </rPh>
    <rPh sb="30" eb="32">
      <t>カイスウ</t>
    </rPh>
    <rPh sb="33" eb="35">
      <t>ルイケイ</t>
    </rPh>
    <phoneticPr fontId="1"/>
  </si>
  <si>
    <t>対象活動の目的や
始めた経緯</t>
    <rPh sb="9" eb="10">
      <t>ハジ</t>
    </rPh>
    <rPh sb="12" eb="14">
      <t>ケイイ</t>
    </rPh>
    <phoneticPr fontId="1"/>
  </si>
  <si>
    <t>過去の受賞歴</t>
    <rPh sb="0" eb="2">
      <t>カコ</t>
    </rPh>
    <rPh sb="3" eb="5">
      <t>ジュショウ</t>
    </rPh>
    <rPh sb="5" eb="6">
      <t>レキ</t>
    </rPh>
    <phoneticPr fontId="1"/>
  </si>
  <si>
    <t>※連携先がある場合に、具体的に記入</t>
    <rPh sb="11" eb="14">
      <t>グタイテキ</t>
    </rPh>
    <phoneticPr fontId="1"/>
  </si>
  <si>
    <t>過去の報道歴</t>
    <rPh sb="3" eb="5">
      <t>ホウドウ</t>
    </rPh>
    <rPh sb="5" eb="6">
      <t>レキ</t>
    </rPh>
    <phoneticPr fontId="1"/>
  </si>
  <si>
    <t>今後の展開予定</t>
    <rPh sb="0" eb="2">
      <t>コンゴ</t>
    </rPh>
    <rPh sb="3" eb="5">
      <t>テンカイ</t>
    </rPh>
    <rPh sb="5" eb="7">
      <t>ヨテイ</t>
    </rPh>
    <phoneticPr fontId="1"/>
  </si>
  <si>
    <t>確認事項</t>
    <rPh sb="0" eb="2">
      <t>カクニン</t>
    </rPh>
    <rPh sb="2" eb="4">
      <t>ジコウ</t>
    </rPh>
    <phoneticPr fontId="1"/>
  </si>
  <si>
    <t>情報公開の可否</t>
    <rPh sb="0" eb="2">
      <t>ジョウホウ</t>
    </rPh>
    <rPh sb="2" eb="4">
      <t>コウカイ</t>
    </rPh>
    <rPh sb="5" eb="7">
      <t>カヒ</t>
    </rPh>
    <phoneticPr fontId="1"/>
  </si>
  <si>
    <t>写真の送付について</t>
    <rPh sb="0" eb="2">
      <t>シャシン</t>
    </rPh>
    <rPh sb="3" eb="5">
      <t>ソウフ</t>
    </rPh>
    <phoneticPr fontId="1"/>
  </si>
  <si>
    <t>※活動の様子や実績がわかる写真があれば、5枚程度をお送りください。</t>
    <rPh sb="1" eb="3">
      <t>カツドウ</t>
    </rPh>
    <rPh sb="4" eb="6">
      <t>ヨウス</t>
    </rPh>
    <rPh sb="7" eb="9">
      <t>ジッセキ</t>
    </rPh>
    <rPh sb="13" eb="15">
      <t>シャシン</t>
    </rPh>
    <rPh sb="21" eb="22">
      <t>マイ</t>
    </rPh>
    <rPh sb="22" eb="24">
      <t>テイド</t>
    </rPh>
    <rPh sb="26" eb="27">
      <t>オク</t>
    </rPh>
    <phoneticPr fontId="1"/>
  </si>
  <si>
    <t>参考資料の送付について</t>
    <rPh sb="0" eb="2">
      <t>サンコウ</t>
    </rPh>
    <rPh sb="2" eb="4">
      <t>シリョウ</t>
    </rPh>
    <rPh sb="5" eb="7">
      <t>ソウフ</t>
    </rPh>
    <phoneticPr fontId="1"/>
  </si>
  <si>
    <t>（注）応募用紙は返却いたしませんので、必要な場合は写しを取ってお送りください。</t>
    <rPh sb="1" eb="2">
      <t>チュウ</t>
    </rPh>
    <rPh sb="19" eb="21">
      <t>ヒツヨウ</t>
    </rPh>
    <rPh sb="22" eb="24">
      <t>バアイ</t>
    </rPh>
    <rPh sb="25" eb="26">
      <t>ウツ</t>
    </rPh>
    <rPh sb="28" eb="29">
      <t>ト</t>
    </rPh>
    <rPh sb="32" eb="33">
      <t>オク</t>
    </rPh>
    <phoneticPr fontId="1"/>
  </si>
  <si>
    <t>その他</t>
    <rPh sb="2" eb="3">
      <t>タ</t>
    </rPh>
    <phoneticPr fontId="1"/>
  </si>
  <si>
    <t>推薦元情報</t>
    <rPh sb="0" eb="2">
      <t>スイセン</t>
    </rPh>
    <rPh sb="2" eb="3">
      <t>モト</t>
    </rPh>
    <rPh sb="3" eb="5">
      <t>ジョウホウ</t>
    </rPh>
    <phoneticPr fontId="1"/>
  </si>
  <si>
    <t>活動の継続年数</t>
    <rPh sb="0" eb="2">
      <t>カツドウ</t>
    </rPh>
    <rPh sb="3" eb="5">
      <t>ケイゾク</t>
    </rPh>
    <rPh sb="5" eb="7">
      <t>ネンスウ</t>
    </rPh>
    <phoneticPr fontId="1"/>
  </si>
  <si>
    <t>※○○活動（～県～市）、△△体験会の開催（～県～郡）など、活動地域と内容がわかるように記入</t>
    <rPh sb="7" eb="8">
      <t>ケン</t>
    </rPh>
    <rPh sb="9" eb="10">
      <t>シ</t>
    </rPh>
    <rPh sb="16" eb="17">
      <t>カイ</t>
    </rPh>
    <rPh sb="22" eb="23">
      <t>ケン</t>
    </rPh>
    <rPh sb="24" eb="25">
      <t>グン</t>
    </rPh>
    <rPh sb="29" eb="31">
      <t>カツドウ</t>
    </rPh>
    <rPh sb="31" eb="33">
      <t>チイキ</t>
    </rPh>
    <rPh sb="34" eb="36">
      <t>ナイヨウ</t>
    </rPh>
    <rPh sb="43" eb="44">
      <t>キ</t>
    </rPh>
    <rPh sb="44" eb="45">
      <t>ニュウ</t>
    </rPh>
    <phoneticPr fontId="1"/>
  </si>
  <si>
    <t>〒</t>
    <phoneticPr fontId="1"/>
  </si>
  <si>
    <t>推薦対象活動の詳細</t>
    <rPh sb="0" eb="2">
      <t>スイセン</t>
    </rPh>
    <rPh sb="2" eb="4">
      <t>タイショウ</t>
    </rPh>
    <rPh sb="4" eb="6">
      <t>カツドウ</t>
    </rPh>
    <rPh sb="7" eb="9">
      <t>ショウサイ</t>
    </rPh>
    <phoneticPr fontId="1"/>
  </si>
  <si>
    <t>若い世代を中心とした食育の推進</t>
  </si>
  <si>
    <t>健康寿命の延伸につながる食育の推進</t>
  </si>
  <si>
    <t>食の循環や環境を意識した食育の推進</t>
  </si>
  <si>
    <t>役 職 名</t>
    <rPh sb="0" eb="1">
      <t>ヤク</t>
    </rPh>
    <rPh sb="2" eb="3">
      <t>ショク</t>
    </rPh>
    <rPh sb="4" eb="5">
      <t>メイ</t>
    </rPh>
    <phoneticPr fontId="1"/>
  </si>
  <si>
    <t>所 属</t>
    <rPh sb="0" eb="1">
      <t>ショ</t>
    </rPh>
    <rPh sb="2" eb="3">
      <t>ゾク</t>
    </rPh>
    <phoneticPr fontId="1"/>
  </si>
  <si>
    <t>日</t>
    <rPh sb="0" eb="1">
      <t>ニチ</t>
    </rPh>
    <phoneticPr fontId="1"/>
  </si>
  <si>
    <t>月</t>
    <rPh sb="0" eb="1">
      <t>ゲツ</t>
    </rPh>
    <phoneticPr fontId="1"/>
  </si>
  <si>
    <t>活 動 名</t>
    <rPh sb="0" eb="1">
      <t>カツ</t>
    </rPh>
    <rPh sb="2" eb="3">
      <t>ドウ</t>
    </rPh>
    <rPh sb="4" eb="5">
      <t>メイ</t>
    </rPh>
    <phoneticPr fontId="1"/>
  </si>
  <si>
    <r>
      <t>連絡先 eメールアドレス</t>
    </r>
    <r>
      <rPr>
        <b/>
        <sz val="6"/>
        <rFont val="メイリオ"/>
        <family val="3"/>
        <charset val="128"/>
      </rPr>
      <t/>
    </r>
    <rPh sb="0" eb="3">
      <t>レンラクサキ</t>
    </rPh>
    <phoneticPr fontId="1"/>
  </si>
  <si>
    <t>）</t>
    <phoneticPr fontId="1"/>
  </si>
  <si>
    <t>年</t>
    <rPh sb="0" eb="1">
      <t>ネン</t>
    </rPh>
    <phoneticPr fontId="1"/>
  </si>
  <si>
    <t>対象活動の
概要や特徴</t>
    <rPh sb="6" eb="8">
      <t>ガイヨウ</t>
    </rPh>
    <rPh sb="9" eb="11">
      <t>トクチョウ</t>
    </rPh>
    <phoneticPr fontId="1"/>
  </si>
  <si>
    <t>活動の資金
※複数回答可</t>
    <rPh sb="3" eb="5">
      <t>シキン</t>
    </rPh>
    <phoneticPr fontId="1"/>
  </si>
  <si>
    <t>円</t>
  </si>
  <si>
    <t>人</t>
    <rPh sb="0" eb="1">
      <t>ニン</t>
    </rPh>
    <phoneticPr fontId="1"/>
  </si>
  <si>
    <t>有</t>
    <rPh sb="0" eb="1">
      <t>アリ</t>
    </rPh>
    <phoneticPr fontId="1"/>
  </si>
  <si>
    <t>無</t>
    <rPh sb="0" eb="1">
      <t>ナ</t>
    </rPh>
    <phoneticPr fontId="1"/>
  </si>
  <si>
    <t>活動で
使用する資料</t>
    <rPh sb="0" eb="2">
      <t>カツドウ</t>
    </rPh>
    <rPh sb="4" eb="6">
      <t>シヨウ</t>
    </rPh>
    <rPh sb="8" eb="10">
      <t>シリョウ</t>
    </rPh>
    <phoneticPr fontId="1"/>
  </si>
  <si>
    <t>※活動で使用するために作成された資料などがあれば、Ａ４サイズにしてコピー3点程度をお送りください。</t>
    <rPh sb="1" eb="3">
      <t>カツドウ</t>
    </rPh>
    <rPh sb="4" eb="6">
      <t>シヨウ</t>
    </rPh>
    <rPh sb="11" eb="13">
      <t>サクセイ</t>
    </rPh>
    <phoneticPr fontId="1"/>
  </si>
  <si>
    <t>直近１年間の
参加対象・人数（*2）
※複数回答可</t>
    <rPh sb="0" eb="1">
      <t>チョク</t>
    </rPh>
    <rPh sb="1" eb="2">
      <t>チカ</t>
    </rPh>
    <rPh sb="3" eb="4">
      <t>ネン</t>
    </rPh>
    <rPh sb="4" eb="5">
      <t>カン</t>
    </rPh>
    <rPh sb="7" eb="9">
      <t>サンカ</t>
    </rPh>
    <rPh sb="9" eb="11">
      <t>タイショウ</t>
    </rPh>
    <rPh sb="12" eb="14">
      <t>ニンズウ</t>
    </rPh>
    <phoneticPr fontId="1"/>
  </si>
  <si>
    <t>※どちらかを選んでください。</t>
    <rPh sb="6" eb="7">
      <t>エラ</t>
    </rPh>
    <phoneticPr fontId="1"/>
  </si>
  <si>
    <t>第２回　食育活動表彰　推薦調書
教育関係者・事業者部門</t>
    <rPh sb="0" eb="1">
      <t>ダイ</t>
    </rPh>
    <rPh sb="2" eb="3">
      <t>カイ</t>
    </rPh>
    <rPh sb="4" eb="6">
      <t>ショク</t>
    </rPh>
    <rPh sb="6" eb="8">
      <t>カツドウ</t>
    </rPh>
    <rPh sb="8" eb="10">
      <t>ヒョウショウ</t>
    </rPh>
    <rPh sb="11" eb="13">
      <t>スイセン</t>
    </rPh>
    <rPh sb="13" eb="15">
      <t>チョウショ</t>
    </rPh>
    <rPh sb="16" eb="18">
      <t>キョウイク</t>
    </rPh>
    <rPh sb="18" eb="20">
      <t>カンケイ</t>
    </rPh>
    <rPh sb="20" eb="21">
      <t>シャ</t>
    </rPh>
    <rPh sb="22" eb="25">
      <t>ジギョウシャ</t>
    </rPh>
    <rPh sb="25" eb="27">
      <t>ブモン</t>
    </rPh>
    <phoneticPr fontId="1"/>
  </si>
  <si>
    <t>活動の
重点テーマ（*1）</t>
    <rPh sb="0" eb="2">
      <t>カツドウ</t>
    </rPh>
    <phoneticPr fontId="1"/>
  </si>
  <si>
    <t>推 薦 元</t>
    <rPh sb="0" eb="1">
      <t>スイ</t>
    </rPh>
    <rPh sb="2" eb="3">
      <t>ススム</t>
    </rPh>
    <rPh sb="4" eb="5">
      <t>モト</t>
    </rPh>
    <phoneticPr fontId="1"/>
  </si>
  <si>
    <t>代表者年齢</t>
    <rPh sb="0" eb="3">
      <t>ダイヒョウシャ</t>
    </rPh>
    <rPh sb="3" eb="5">
      <t>ネンレイ</t>
    </rPh>
    <phoneticPr fontId="1"/>
  </si>
  <si>
    <t>歳</t>
    <rPh sb="0" eb="1">
      <t>サイ</t>
    </rPh>
    <phoneticPr fontId="1"/>
  </si>
  <si>
    <t>団体の
年齢構成</t>
    <rPh sb="0" eb="2">
      <t>ダンタイ</t>
    </rPh>
    <rPh sb="4" eb="6">
      <t>ネンレイ</t>
    </rPh>
    <rPh sb="6" eb="8">
      <t>コウセイ</t>
    </rPh>
    <phoneticPr fontId="1"/>
  </si>
  <si>
    <t>組</t>
    <rPh sb="0" eb="1">
      <t>クミ</t>
    </rPh>
    <phoneticPr fontId="1"/>
  </si>
  <si>
    <t>４‐高校生</t>
    <rPh sb="2" eb="5">
      <t>コウコウセイ</t>
    </rPh>
    <phoneticPr fontId="1"/>
  </si>
  <si>
    <t>６‐大人（概ね20～30代）</t>
    <rPh sb="5" eb="6">
      <t>オオム</t>
    </rPh>
    <rPh sb="12" eb="13">
      <t>ダイ</t>
    </rPh>
    <phoneticPr fontId="1"/>
  </si>
  <si>
    <t>７‐大人（５及び８以外）</t>
    <rPh sb="6" eb="7">
      <t>オヨ</t>
    </rPh>
    <rPh sb="9" eb="11">
      <t>イガイ</t>
    </rPh>
    <phoneticPr fontId="1"/>
  </si>
  <si>
    <t>８‐大人（70歳以上）</t>
    <rPh sb="7" eb="10">
      <t>サイイジョウ</t>
    </rPh>
    <phoneticPr fontId="1"/>
  </si>
  <si>
    <t>２‐高校生</t>
    <rPh sb="2" eb="5">
      <t>コウコウセイ</t>
    </rPh>
    <phoneticPr fontId="1"/>
  </si>
  <si>
    <t>４‐大人（概ね20～30代）</t>
    <rPh sb="5" eb="6">
      <t>オオム</t>
    </rPh>
    <rPh sb="12" eb="13">
      <t>ダイ</t>
    </rPh>
    <phoneticPr fontId="1"/>
  </si>
  <si>
    <t>６‐大人（70歳以上）</t>
    <rPh sb="7" eb="10">
      <t>サイイジョウ</t>
    </rPh>
    <phoneticPr fontId="1"/>
  </si>
  <si>
    <t>７‐把握していない</t>
    <rPh sb="2" eb="4">
      <t>ハアク</t>
    </rPh>
    <phoneticPr fontId="1"/>
  </si>
  <si>
    <t>５‐大人（４及び６以外）</t>
    <rPh sb="6" eb="7">
      <t>オヨ</t>
    </rPh>
    <rPh sb="9" eb="11">
      <t>イガイ</t>
    </rPh>
    <phoneticPr fontId="1"/>
  </si>
  <si>
    <t>食文化の継承に向けた食育の推進</t>
    <rPh sb="1" eb="3">
      <t>ブンカ</t>
    </rPh>
    <rPh sb="4" eb="6">
      <t>ケイショウ</t>
    </rPh>
    <rPh sb="7" eb="8">
      <t>ム</t>
    </rPh>
    <phoneticPr fontId="2"/>
  </si>
  <si>
    <t>情報発信の実績</t>
    <rPh sb="0" eb="2">
      <t>ジョウホウ</t>
    </rPh>
    <rPh sb="2" eb="4">
      <t>ハッシン</t>
    </rPh>
    <rPh sb="5" eb="7">
      <t>ジッセキ</t>
    </rPh>
    <phoneticPr fontId="1"/>
  </si>
  <si>
    <t>活動に関する
効果測定（*3）</t>
    <rPh sb="0" eb="2">
      <t>カツドウ</t>
    </rPh>
    <rPh sb="3" eb="4">
      <t>カン</t>
    </rPh>
    <rPh sb="7" eb="9">
      <t>コウカ</t>
    </rPh>
    <rPh sb="9" eb="11">
      <t>ソクテイ</t>
    </rPh>
    <phoneticPr fontId="1"/>
  </si>
  <si>
    <t>※右の該当項目のうち、あてはまるものを選んでください。</t>
    <rPh sb="19" eb="20">
      <t>エラ</t>
    </rPh>
    <phoneticPr fontId="1"/>
  </si>
  <si>
    <t>推薦対象活動（推薦調書の記載内容、添付写真など）について、農林水産省が食育推進のためパンフレットや冊子、ホームページ等に掲載することについて</t>
    <rPh sb="0" eb="2">
      <t>スイセン</t>
    </rPh>
    <rPh sb="2" eb="4">
      <t>タイショウ</t>
    </rPh>
    <rPh sb="4" eb="6">
      <t>カツドウ</t>
    </rPh>
    <rPh sb="7" eb="9">
      <t>スイセン</t>
    </rPh>
    <rPh sb="9" eb="11">
      <t>チョウショ</t>
    </rPh>
    <rPh sb="12" eb="14">
      <t>キサイ</t>
    </rPh>
    <rPh sb="14" eb="16">
      <t>ナイヨウ</t>
    </rPh>
    <rPh sb="17" eb="19">
      <t>テンプ</t>
    </rPh>
    <rPh sb="19" eb="21">
      <t>ジャシン</t>
    </rPh>
    <rPh sb="29" eb="31">
      <t>ノウリン</t>
    </rPh>
    <rPh sb="31" eb="34">
      <t>スイサンショウ</t>
    </rPh>
    <rPh sb="35" eb="36">
      <t>ショク</t>
    </rPh>
    <rPh sb="36" eb="37">
      <t>イク</t>
    </rPh>
    <rPh sb="37" eb="39">
      <t>スイシン</t>
    </rPh>
    <rPh sb="49" eb="51">
      <t>サッシ</t>
    </rPh>
    <rPh sb="58" eb="59">
      <t>ナド</t>
    </rPh>
    <rPh sb="60" eb="62">
      <t>ケイサイ</t>
    </rPh>
    <phoneticPr fontId="1"/>
  </si>
  <si>
    <t>※推薦対象活動について、各項目のあてはまるものを選んでください。</t>
    <rPh sb="24" eb="25">
      <t>エラ</t>
    </rPh>
    <phoneticPr fontId="1"/>
  </si>
  <si>
    <t>※当初活動から、さらに推進してきた活動内容、また助成金等の利用（○年度△省□事業など、具体的に記入。）があれば、活動をどのように充実させたかなどについて記入</t>
    <rPh sb="64" eb="66">
      <t>ジュウジツ</t>
    </rPh>
    <phoneticPr fontId="2"/>
  </si>
  <si>
    <t>推薦対象活動の果たした役割</t>
    <rPh sb="0" eb="2">
      <t>スイセン</t>
    </rPh>
    <rPh sb="2" eb="4">
      <t>タイショウ</t>
    </rPh>
    <rPh sb="4" eb="6">
      <t>カツドウ</t>
    </rPh>
    <rPh sb="7" eb="8">
      <t>ハ</t>
    </rPh>
    <rPh sb="11" eb="13">
      <t>ヤクワリ</t>
    </rPh>
    <phoneticPr fontId="1"/>
  </si>
  <si>
    <r>
      <t>推薦対象活動の概要</t>
    </r>
    <r>
      <rPr>
        <sz val="11"/>
        <color theme="0"/>
        <rFont val="HGPｺﾞｼｯｸE"/>
        <family val="3"/>
        <charset val="128"/>
      </rPr>
      <t>（自薦で連絡先が上記と同様の場合は、&lt;&gt;は記入不要）</t>
    </r>
    <rPh sb="0" eb="2">
      <t>スイセン</t>
    </rPh>
    <rPh sb="2" eb="4">
      <t>タイショウ</t>
    </rPh>
    <rPh sb="4" eb="6">
      <t>カツドウ</t>
    </rPh>
    <rPh sb="7" eb="9">
      <t>ガイヨウ</t>
    </rPh>
    <phoneticPr fontId="1"/>
  </si>
  <si>
    <t>&lt;団体名&gt;
（氏名）</t>
    <rPh sb="7" eb="9">
      <t>シメイ</t>
    </rPh>
    <phoneticPr fontId="1"/>
  </si>
  <si>
    <t>&lt;代表者名&gt;
（団体の場合）</t>
    <rPh sb="8" eb="10">
      <t>ダンタイ</t>
    </rPh>
    <rPh sb="11" eb="13">
      <t>バアイ</t>
    </rPh>
    <phoneticPr fontId="1"/>
  </si>
  <si>
    <t>&lt;連 絡 先&gt;</t>
    <rPh sb="1" eb="2">
      <t>レン</t>
    </rPh>
    <rPh sb="3" eb="4">
      <t>ラク</t>
    </rPh>
    <rPh sb="5" eb="6">
      <t>サキ</t>
    </rPh>
    <phoneticPr fontId="1"/>
  </si>
  <si>
    <t>&lt;連絡先 eメールアドレス&gt;</t>
    <rPh sb="1" eb="4">
      <t>レンラクサキ</t>
    </rPh>
    <phoneticPr fontId="1"/>
  </si>
  <si>
    <t>その他食育を推進</t>
    <rPh sb="2" eb="3">
      <t>タ</t>
    </rPh>
    <rPh sb="3" eb="5">
      <t>ショク</t>
    </rPh>
    <rPh sb="6" eb="8">
      <t>スイシン</t>
    </rPh>
    <phoneticPr fontId="2"/>
  </si>
  <si>
    <t>担当者名</t>
    <phoneticPr fontId="1"/>
  </si>
  <si>
    <t>ふりがな</t>
    <phoneticPr fontId="1"/>
  </si>
  <si>
    <t>　TEL：</t>
    <phoneticPr fontId="1"/>
  </si>
  <si>
    <t>　FAX：</t>
    <phoneticPr fontId="1"/>
  </si>
  <si>
    <t>３‐大学生（専門学校等含む）</t>
    <phoneticPr fontId="1"/>
  </si>
  <si>
    <t>１‐未就学児</t>
    <phoneticPr fontId="1"/>
  </si>
  <si>
    <t>２‐親子</t>
    <phoneticPr fontId="1"/>
  </si>
  <si>
    <t>５‐大学生（専門学校等含む）</t>
    <phoneticPr fontId="1"/>
  </si>
  <si>
    <t>９‐会員のみ</t>
    <phoneticPr fontId="1"/>
  </si>
  <si>
    <t>１０‐その他</t>
    <phoneticPr fontId="1"/>
  </si>
  <si>
    <t>（</t>
    <phoneticPr fontId="1"/>
  </si>
  <si>
    <t>年間のべ参加人数　計</t>
    <phoneticPr fontId="1"/>
  </si>
  <si>
    <t>人</t>
    <phoneticPr fontId="1"/>
  </si>
  <si>
    <t>（うち新規</t>
    <phoneticPr fontId="1"/>
  </si>
  <si>
    <t>人、リピーター</t>
    <phoneticPr fontId="1"/>
  </si>
  <si>
    <t>人）</t>
    <phoneticPr fontId="1"/>
  </si>
  <si>
    <t>主な体験活動の
場所(地域)・施設</t>
    <phoneticPr fontId="1"/>
  </si>
  <si>
    <t>現在の活動資金　年間　約</t>
    <phoneticPr fontId="1"/>
  </si>
  <si>
    <t>連携先・連携内容</t>
    <phoneticPr fontId="1"/>
  </si>
  <si>
    <t>※表彰・受賞歴は、名称、時期、主催者等を記入</t>
    <phoneticPr fontId="1"/>
  </si>
  <si>
    <t>※掲載媒体（新聞、テレビ、雑誌等）の名称、時期を記入（写しがあれば直近のもの３点程度を添付）　</t>
    <phoneticPr fontId="1"/>
  </si>
  <si>
    <t>※資料（冊子）作成、ホームページやＳＮＳなどでの情報発信について、具体的（作成年度、掲載内容、発信内容、年間の発信回数など）に記入</t>
    <phoneticPr fontId="1"/>
  </si>
  <si>
    <t>※今後の連携や展開の方向性・その予定時期、継続のための体制づくり、活動の指導者育成などについて、記入</t>
    <phoneticPr fontId="1"/>
  </si>
  <si>
    <t>参加者アンケートの実施</t>
    <phoneticPr fontId="1"/>
  </si>
  <si>
    <t>※アンケート以外に実施している効果測定があれば記入</t>
    <phoneticPr fontId="1"/>
  </si>
  <si>
    <r>
      <rPr>
        <sz val="9"/>
        <color rgb="FFFFF0F0"/>
        <rFont val="ＭＳ Ｐゴシック"/>
        <family val="3"/>
        <charset val="128"/>
      </rPr>
      <t>※</t>
    </r>
    <r>
      <rPr>
        <sz val="9"/>
        <rFont val="ＭＳ Ｐゴシック"/>
        <family val="3"/>
        <charset val="128"/>
      </rPr>
      <t>なお、コピーがとりにくい資料（ページ数の多い冊子等）を送付される場合は、現物１０部をお送りくださいますよう、ご協力をお願いします。</t>
    </r>
    <phoneticPr fontId="1"/>
  </si>
  <si>
    <t>（*1）（*2）（*3）については、②面の詳細記入欄で追記をお願いします。</t>
    <phoneticPr fontId="1"/>
  </si>
  <si>
    <t>①</t>
    <phoneticPr fontId="1"/>
  </si>
  <si>
    <t>（*1）推薦対象活動の重点テーマを実現するために、具体的にどのようなことをしていますか。</t>
    <phoneticPr fontId="1"/>
  </si>
  <si>
    <t>※年間目標の立て方、活動ごとのミーティング開催、連携先や関係者間の情報共有、活用資料などについて記入</t>
    <phoneticPr fontId="1"/>
  </si>
  <si>
    <t>（*2）今年度の活動に至るまでに、推薦対象活動がどのように発展・展開してきたのかを記載してください。</t>
    <phoneticPr fontId="1"/>
  </si>
  <si>
    <t>（*3）参加者アンケートや効果測定を活動の見直しに活用した場合は、具体的に記載してください。</t>
    <phoneticPr fontId="1"/>
  </si>
  <si>
    <t>※①心身の健康増進と豊かな人間形成に資する、②食に関する感謝の念と理解が深まった、③伝統的な食文化、環境と調和した生産等への配意など、それぞれがわかるよう具体的内容を箇条書きで記入</t>
    <phoneticPr fontId="1"/>
  </si>
  <si>
    <t>(３)推薦対象活動において、最もＰＲしたい点についてご記入ください。　</t>
    <phoneticPr fontId="1"/>
  </si>
  <si>
    <t>女性の企画・立案などの参画</t>
    <phoneticPr fontId="1"/>
  </si>
  <si>
    <t>（女性の比率　約</t>
    <phoneticPr fontId="1"/>
  </si>
  <si>
    <t>％）</t>
    <phoneticPr fontId="1"/>
  </si>
  <si>
    <t>高齢者の雇用に繋がっている</t>
    <phoneticPr fontId="1"/>
  </si>
  <si>
    <t>その他</t>
    <phoneticPr fontId="1"/>
  </si>
  <si>
    <t>の雇用の拡大に繋がっている</t>
    <phoneticPr fontId="1"/>
  </si>
  <si>
    <t>同意する</t>
    <phoneticPr fontId="1"/>
  </si>
  <si>
    <t>同意しない</t>
    <phoneticPr fontId="1"/>
  </si>
  <si>
    <t>※事業内容がわかる資料（事業報告、予算書等）、団体に関する資料など3点程度をお送りください。</t>
    <phoneticPr fontId="1"/>
  </si>
  <si>
    <t>個人情報の取扱いについて</t>
    <phoneticPr fontId="1"/>
  </si>
  <si>
    <t>応募の際にご記入いただいた個人情報は、審査および審査にあたっての都道府県関係行政部局への問い合わせ、表彰式招待状の送付、審査結果の通知にのみに活用します。それ以外の目的には一切使用いたしません。応募者の個人情報を応募者の同意無しに業務委託先以外の第三者に開示・提供することはございません（法令等により開示を求められた場合を除く）。お申込に際して取得した個人情報は応募締切後、保存期間経過後に破棄いたします。</t>
    <phoneticPr fontId="1"/>
  </si>
  <si>
    <t>【第2回食育活動表彰運営事務局】みずほ情報総研株式会社　社会政策コンサルティング部
（送付先）E-mail：29syokuiku@mizuho-ir.co.jp　（４MBまで）
　　　　　郵送：〒101-8443　東京都千代田区神田錦町2-3　みずほ情報総研株式会社　社会政策コンサルティング部「第2回食育活動表彰運営事務局」宛
　　　　　TEL：0120-825-571（平日 9：00～17：00、土日祝日及び平成29年12月29日～平成30年1月4日除く）　　</t>
    <phoneticPr fontId="1"/>
  </si>
  <si>
    <t>②</t>
    <phoneticPr fontId="1"/>
  </si>
  <si>
    <t>教育等関係者</t>
    <phoneticPr fontId="1"/>
  </si>
  <si>
    <t>農林漁業者等</t>
    <phoneticPr fontId="1"/>
  </si>
  <si>
    <t>食品製造・販売者等</t>
    <phoneticPr fontId="1"/>
  </si>
  <si>
    <t>&lt;担当者名&gt;
（代表者以外の場合）</t>
    <phoneticPr fontId="1"/>
  </si>
  <si>
    <t xml:space="preserve"> &lt;TEL&gt;</t>
    <phoneticPr fontId="1"/>
  </si>
  <si>
    <t xml:space="preserve"> &lt;FAX&gt;</t>
    <phoneticPr fontId="1"/>
  </si>
  <si>
    <t>※応募の活動において、下記の６つのうち最も重点をおいているテーマに○をしてください。重点テーマが複数ある場合は、重点をおいているテーマに順位を付してください。</t>
    <phoneticPr fontId="1"/>
  </si>
  <si>
    <t>（具体的に</t>
    <phoneticPr fontId="1"/>
  </si>
  <si>
    <t>複数の取組がある場合、最も長いものを記入</t>
    <phoneticPr fontId="1"/>
  </si>
  <si>
    <t>　　　回、　　　回、累計　　　回</t>
    <phoneticPr fontId="1"/>
  </si>
  <si>
    <t>同意する</t>
    <phoneticPr fontId="1"/>
  </si>
  <si>
    <t>同意しない</t>
    <phoneticPr fontId="1"/>
  </si>
  <si>
    <t>計</t>
    <rPh sb="0" eb="1">
      <t>ケイ</t>
    </rPh>
    <phoneticPr fontId="1"/>
  </si>
  <si>
    <t>文字201</t>
    <rPh sb="0" eb="2">
      <t>モジ</t>
    </rPh>
    <phoneticPr fontId="1"/>
  </si>
  <si>
    <t>文字202</t>
    <rPh sb="0" eb="2">
      <t>モジ</t>
    </rPh>
    <phoneticPr fontId="1"/>
  </si>
  <si>
    <t>文字203</t>
    <rPh sb="0" eb="2">
      <t>モジ</t>
    </rPh>
    <phoneticPr fontId="1"/>
  </si>
  <si>
    <t>数量201</t>
    <rPh sb="0" eb="2">
      <t>スウリョウ</t>
    </rPh>
    <phoneticPr fontId="1"/>
  </si>
  <si>
    <t>数量202</t>
    <rPh sb="0" eb="2">
      <t>スウリョウ</t>
    </rPh>
    <phoneticPr fontId="1"/>
  </si>
  <si>
    <t>数量203</t>
    <rPh sb="0" eb="2">
      <t>スウリョウ</t>
    </rPh>
    <phoneticPr fontId="1"/>
  </si>
  <si>
    <t>数量204</t>
    <rPh sb="0" eb="2">
      <t>スウリョウ</t>
    </rPh>
    <phoneticPr fontId="1"/>
  </si>
  <si>
    <t>数量205</t>
    <rPh sb="0" eb="2">
      <t>スウリョウ</t>
    </rPh>
    <phoneticPr fontId="1"/>
  </si>
  <si>
    <t>数量206</t>
    <rPh sb="0" eb="2">
      <t>スウリョウ</t>
    </rPh>
    <phoneticPr fontId="1"/>
  </si>
  <si>
    <t>数量207</t>
    <rPh sb="0" eb="2">
      <t>スウリョウ</t>
    </rPh>
    <phoneticPr fontId="1"/>
  </si>
  <si>
    <t>数量208</t>
    <rPh sb="0" eb="2">
      <t>スウリョウ</t>
    </rPh>
    <phoneticPr fontId="1"/>
  </si>
  <si>
    <t>数量209</t>
    <rPh sb="0" eb="2">
      <t>スウリョウ</t>
    </rPh>
    <phoneticPr fontId="1"/>
  </si>
  <si>
    <t>数量210</t>
    <rPh sb="0" eb="2">
      <t>スウリョウ</t>
    </rPh>
    <phoneticPr fontId="1"/>
  </si>
  <si>
    <t>数量211</t>
    <rPh sb="0" eb="2">
      <t>スウリョウ</t>
    </rPh>
    <phoneticPr fontId="1"/>
  </si>
  <si>
    <t>数量212</t>
    <rPh sb="0" eb="2">
      <t>スウリョウ</t>
    </rPh>
    <phoneticPr fontId="1"/>
  </si>
  <si>
    <t>数量213</t>
    <rPh sb="0" eb="2">
      <t>スウリョウ</t>
    </rPh>
    <phoneticPr fontId="1"/>
  </si>
  <si>
    <t>文字204</t>
    <rPh sb="0" eb="2">
      <t>モジ</t>
    </rPh>
    <phoneticPr fontId="1"/>
  </si>
  <si>
    <t>文字205</t>
    <rPh sb="0" eb="2">
      <t>モジ</t>
    </rPh>
    <phoneticPr fontId="1"/>
  </si>
  <si>
    <t>文字206</t>
    <rPh sb="0" eb="2">
      <t>モジ</t>
    </rPh>
    <phoneticPr fontId="1"/>
  </si>
  <si>
    <t>文字207</t>
    <rPh sb="0" eb="2">
      <t>モジ</t>
    </rPh>
    <phoneticPr fontId="1"/>
  </si>
  <si>
    <t>文字208</t>
    <rPh sb="0" eb="2">
      <t>モジ</t>
    </rPh>
    <phoneticPr fontId="1"/>
  </si>
  <si>
    <t>文字209</t>
    <rPh sb="0" eb="2">
      <t>モジ</t>
    </rPh>
    <phoneticPr fontId="1"/>
  </si>
  <si>
    <t>文字210</t>
    <rPh sb="0" eb="2">
      <t>モジ</t>
    </rPh>
    <phoneticPr fontId="1"/>
  </si>
  <si>
    <t>文字211</t>
    <rPh sb="0" eb="2">
      <t>モジ</t>
    </rPh>
    <phoneticPr fontId="1"/>
  </si>
  <si>
    <t>文字212</t>
    <rPh sb="0" eb="2">
      <t>モジ</t>
    </rPh>
    <phoneticPr fontId="1"/>
  </si>
  <si>
    <t>文字213</t>
    <rPh sb="0" eb="2">
      <t>モジ</t>
    </rPh>
    <phoneticPr fontId="1"/>
  </si>
  <si>
    <t>文字214</t>
    <rPh sb="0" eb="2">
      <t>モジ</t>
    </rPh>
    <phoneticPr fontId="1"/>
  </si>
  <si>
    <t>文字215</t>
    <rPh sb="0" eb="2">
      <t>モジ</t>
    </rPh>
    <phoneticPr fontId="1"/>
  </si>
  <si>
    <t>文字216</t>
    <rPh sb="0" eb="2">
      <t>モジ</t>
    </rPh>
    <phoneticPr fontId="1"/>
  </si>
  <si>
    <t>文字217</t>
    <rPh sb="0" eb="2">
      <t>モジ</t>
    </rPh>
    <phoneticPr fontId="1"/>
  </si>
  <si>
    <t>文字218</t>
    <rPh sb="0" eb="2">
      <t>モジ</t>
    </rPh>
    <phoneticPr fontId="1"/>
  </si>
  <si>
    <t>文字219</t>
    <rPh sb="0" eb="2">
      <t>モジ</t>
    </rPh>
    <phoneticPr fontId="1"/>
  </si>
  <si>
    <t>文字220</t>
    <rPh sb="0" eb="2">
      <t>モジ</t>
    </rPh>
    <phoneticPr fontId="1"/>
  </si>
  <si>
    <t>文字221</t>
    <rPh sb="0" eb="2">
      <t>モジ</t>
    </rPh>
    <phoneticPr fontId="1"/>
  </si>
  <si>
    <t>文字222</t>
    <rPh sb="0" eb="2">
      <t>モジ</t>
    </rPh>
    <phoneticPr fontId="1"/>
  </si>
  <si>
    <t>文字223</t>
    <rPh sb="0" eb="2">
      <t>モジ</t>
    </rPh>
    <phoneticPr fontId="1"/>
  </si>
  <si>
    <t>文字224</t>
    <rPh sb="0" eb="2">
      <t>モジ</t>
    </rPh>
    <phoneticPr fontId="1"/>
  </si>
  <si>
    <t>文字225</t>
    <rPh sb="0" eb="2">
      <t>モジ</t>
    </rPh>
    <phoneticPr fontId="1"/>
  </si>
  <si>
    <t>文字226</t>
    <rPh sb="0" eb="2">
      <t>モジ</t>
    </rPh>
    <phoneticPr fontId="1"/>
  </si>
  <si>
    <t>文字227</t>
    <rPh sb="0" eb="2">
      <t>モジ</t>
    </rPh>
    <phoneticPr fontId="1"/>
  </si>
  <si>
    <t>文字228</t>
    <rPh sb="0" eb="2">
      <t>モジ</t>
    </rPh>
    <phoneticPr fontId="1"/>
  </si>
  <si>
    <t>文字229</t>
    <rPh sb="0" eb="2">
      <t>モジ</t>
    </rPh>
    <phoneticPr fontId="1"/>
  </si>
  <si>
    <t>文字230</t>
    <rPh sb="0" eb="2">
      <t>モジ</t>
    </rPh>
    <phoneticPr fontId="1"/>
  </si>
  <si>
    <t>文字231</t>
    <rPh sb="0" eb="2">
      <t>モジ</t>
    </rPh>
    <phoneticPr fontId="1"/>
  </si>
  <si>
    <t>文字232</t>
    <rPh sb="0" eb="2">
      <t>モジ</t>
    </rPh>
    <phoneticPr fontId="1"/>
  </si>
  <si>
    <t>文字233</t>
    <rPh sb="0" eb="2">
      <t>モジ</t>
    </rPh>
    <phoneticPr fontId="1"/>
  </si>
  <si>
    <t>文字234</t>
    <rPh sb="0" eb="2">
      <t>モジ</t>
    </rPh>
    <phoneticPr fontId="1"/>
  </si>
  <si>
    <t>文字235</t>
    <rPh sb="0" eb="2">
      <t>モジ</t>
    </rPh>
    <phoneticPr fontId="1"/>
  </si>
  <si>
    <t>文字236</t>
    <rPh sb="0" eb="2">
      <t>モジ</t>
    </rPh>
    <phoneticPr fontId="1"/>
  </si>
  <si>
    <t>文字237</t>
    <rPh sb="0" eb="2">
      <t>モジ</t>
    </rPh>
    <phoneticPr fontId="1"/>
  </si>
  <si>
    <t>文字238</t>
    <rPh sb="0" eb="2">
      <t>モジ</t>
    </rPh>
    <phoneticPr fontId="1"/>
  </si>
  <si>
    <t>文字239</t>
    <rPh sb="0" eb="2">
      <t>モジ</t>
    </rPh>
    <phoneticPr fontId="1"/>
  </si>
  <si>
    <t>文字240</t>
    <rPh sb="0" eb="2">
      <t>モジ</t>
    </rPh>
    <phoneticPr fontId="1"/>
  </si>
  <si>
    <t>文字241</t>
    <rPh sb="0" eb="2">
      <t>モジ</t>
    </rPh>
    <phoneticPr fontId="1"/>
  </si>
  <si>
    <t>数量214</t>
    <rPh sb="0" eb="2">
      <t>スウリョウ</t>
    </rPh>
    <phoneticPr fontId="1"/>
  </si>
  <si>
    <t>数量215</t>
    <rPh sb="0" eb="2">
      <t>スウリョウ</t>
    </rPh>
    <phoneticPr fontId="1"/>
  </si>
  <si>
    <t>数量216</t>
    <rPh sb="0" eb="2">
      <t>スウリョウ</t>
    </rPh>
    <phoneticPr fontId="1"/>
  </si>
  <si>
    <t>数量217</t>
    <rPh sb="0" eb="2">
      <t>スウリョウ</t>
    </rPh>
    <phoneticPr fontId="1"/>
  </si>
  <si>
    <t>数量218</t>
    <rPh sb="0" eb="2">
      <t>スウリョウ</t>
    </rPh>
    <phoneticPr fontId="1"/>
  </si>
  <si>
    <t>数量219</t>
    <rPh sb="0" eb="2">
      <t>スウリョウ</t>
    </rPh>
    <phoneticPr fontId="1"/>
  </si>
  <si>
    <t>数量220</t>
    <rPh sb="0" eb="2">
      <t>スウリョウ</t>
    </rPh>
    <phoneticPr fontId="1"/>
  </si>
  <si>
    <t>数量221</t>
    <rPh sb="0" eb="2">
      <t>スウリョウ</t>
    </rPh>
    <phoneticPr fontId="1"/>
  </si>
  <si>
    <t>数量222</t>
    <rPh sb="0" eb="2">
      <t>スウリョウ</t>
    </rPh>
    <phoneticPr fontId="1"/>
  </si>
  <si>
    <t>数量223</t>
    <rPh sb="0" eb="2">
      <t>スウリョウ</t>
    </rPh>
    <phoneticPr fontId="1"/>
  </si>
  <si>
    <t>数量224</t>
    <rPh sb="0" eb="2">
      <t>スウリョウ</t>
    </rPh>
    <phoneticPr fontId="1"/>
  </si>
  <si>
    <t>数量225</t>
    <rPh sb="0" eb="2">
      <t>スウリョウ</t>
    </rPh>
    <phoneticPr fontId="1"/>
  </si>
  <si>
    <t>数量226</t>
    <rPh sb="0" eb="2">
      <t>スウリョウ</t>
    </rPh>
    <phoneticPr fontId="1"/>
  </si>
  <si>
    <t>数量227</t>
    <rPh sb="0" eb="2">
      <t>スウリョウ</t>
    </rPh>
    <phoneticPr fontId="1"/>
  </si>
  <si>
    <t>文字242</t>
    <rPh sb="0" eb="2">
      <t>モジ</t>
    </rPh>
    <phoneticPr fontId="1"/>
  </si>
  <si>
    <t>文字243</t>
    <rPh sb="0" eb="2">
      <t>モジ</t>
    </rPh>
    <phoneticPr fontId="1"/>
  </si>
  <si>
    <t>文字244</t>
    <rPh sb="0" eb="2">
      <t>モジ</t>
    </rPh>
    <phoneticPr fontId="1"/>
  </si>
  <si>
    <t>文字245</t>
    <rPh sb="0" eb="2">
      <t>モジ</t>
    </rPh>
    <phoneticPr fontId="1"/>
  </si>
  <si>
    <t>文字246</t>
    <rPh sb="0" eb="2">
      <t>モジ</t>
    </rPh>
    <phoneticPr fontId="1"/>
  </si>
  <si>
    <t>文字247</t>
    <rPh sb="0" eb="2">
      <t>モジ</t>
    </rPh>
    <phoneticPr fontId="1"/>
  </si>
  <si>
    <t>文字248</t>
    <rPh sb="0" eb="2">
      <t>モジ</t>
    </rPh>
    <phoneticPr fontId="1"/>
  </si>
  <si>
    <t>文字249</t>
    <rPh sb="0" eb="2">
      <t>モジ</t>
    </rPh>
    <phoneticPr fontId="1"/>
  </si>
  <si>
    <t>文字250</t>
    <rPh sb="0" eb="2">
      <t>モジ</t>
    </rPh>
    <phoneticPr fontId="1"/>
  </si>
  <si>
    <t>文字251</t>
    <rPh sb="0" eb="2">
      <t>モジ</t>
    </rPh>
    <phoneticPr fontId="1"/>
  </si>
  <si>
    <t>文字252</t>
    <rPh sb="0" eb="2">
      <t>モジ</t>
    </rPh>
    <phoneticPr fontId="1"/>
  </si>
  <si>
    <t>　　　　－　　　　－</t>
  </si>
  <si>
    <t>@</t>
  </si>
  <si>
    <t>@</t>
    <phoneticPr fontId="1"/>
  </si>
  <si>
    <t>〒</t>
    <phoneticPr fontId="1"/>
  </si>
  <si>
    <t>ふりがな</t>
    <phoneticPr fontId="1"/>
  </si>
  <si>
    <t/>
  </si>
  <si>
    <t>コントロールなし</t>
  </si>
  <si>
    <t>無効</t>
  </si>
  <si>
    <t>整数</t>
  </si>
  <si>
    <t>文字列 (長さ指定)</t>
  </si>
  <si>
    <t>すべて</t>
  </si>
  <si>
    <t>リスト</t>
  </si>
  <si>
    <t>●と●の間</t>
  </si>
  <si>
    <t>●以上</t>
  </si>
  <si>
    <t>CB201</t>
  </si>
  <si>
    <t>RB201</t>
  </si>
  <si>
    <t>CB202</t>
  </si>
  <si>
    <t>CB203</t>
  </si>
  <si>
    <t>CB204</t>
  </si>
  <si>
    <t>CB205</t>
  </si>
  <si>
    <t>RB202</t>
  </si>
  <si>
    <t>GB202</t>
  </si>
  <si>
    <t>GB203</t>
  </si>
  <si>
    <t>GB204</t>
  </si>
  <si>
    <t>GB205</t>
  </si>
  <si>
    <t>GB206</t>
  </si>
  <si>
    <t>GB207</t>
  </si>
  <si>
    <t>GB208</t>
  </si>
  <si>
    <t>GB209</t>
  </si>
  <si>
    <t>GB210</t>
  </si>
  <si>
    <t>GB211</t>
  </si>
  <si>
    <t>RB203</t>
  </si>
  <si>
    <t>RB204</t>
  </si>
  <si>
    <t>RB205</t>
  </si>
  <si>
    <t>RB206</t>
  </si>
  <si>
    <t>RB207</t>
  </si>
  <si>
    <t>RB208</t>
  </si>
  <si>
    <t>RB209</t>
  </si>
  <si>
    <t>RB210</t>
  </si>
  <si>
    <t>RB211</t>
  </si>
  <si>
    <t>RB212</t>
  </si>
  <si>
    <t>RB213</t>
  </si>
  <si>
    <t>RB214</t>
  </si>
  <si>
    <t>RB215</t>
  </si>
  <si>
    <t>RB216</t>
  </si>
  <si>
    <t>RB217</t>
  </si>
  <si>
    <t>RB218</t>
  </si>
  <si>
    <t>RB219</t>
  </si>
  <si>
    <t>RB220</t>
  </si>
  <si>
    <t>RB221</t>
  </si>
  <si>
    <t>RB222</t>
  </si>
  <si>
    <t>RB223</t>
  </si>
  <si>
    <t>１‐自己資金（会費収入を含む）</t>
  </si>
  <si>
    <t>※２、３及び４などを利用した際の実施結果報告書等の添付は不要ですが、利用により食育の観点から取組がいかに充実したかについて②面（*2）に記入</t>
  </si>
  <si>
    <t>２‐行政の補助事業</t>
  </si>
  <si>
    <t>３‐企業・民間団体等からの助成</t>
  </si>
  <si>
    <t>４‐過去に助成金を利用していた</t>
  </si>
  <si>
    <t>５‐その他</t>
  </si>
  <si>
    <t>３‐小・中学生</t>
    <rPh sb="2" eb="3">
      <t>ショウ</t>
    </rPh>
    <phoneticPr fontId="1"/>
  </si>
  <si>
    <t>１‐小・中学生</t>
    <rPh sb="2" eb="3">
      <t>ショウ</t>
    </rPh>
    <phoneticPr fontId="1"/>
  </si>
  <si>
    <t>(１)推薦対象活動が食育推進に貢献している点についてご記入ください。</t>
    <phoneticPr fontId="1"/>
  </si>
  <si>
    <t>※300字以内で記入</t>
  </si>
  <si>
    <t>※150字以内で記入</t>
    <phoneticPr fontId="1"/>
  </si>
  <si>
    <t>※70字以内で記入</t>
    <phoneticPr fontId="1"/>
  </si>
  <si>
    <t>過去の受賞歴</t>
  </si>
  <si>
    <t>過去の報道歴</t>
  </si>
  <si>
    <t>活動に関する
効果測定（*3）</t>
  </si>
  <si>
    <t>活動で
使用する資料</t>
  </si>
  <si>
    <t>女性の企画・立案などの参画</t>
  </si>
  <si>
    <t>高齢者の雇用に繋がっている</t>
  </si>
  <si>
    <t>の雇用の拡大に繋がっている</t>
  </si>
  <si>
    <t>情報公開の可否</t>
  </si>
  <si>
    <t>写真の送付について</t>
  </si>
  <si>
    <t>参考資料の送付について</t>
  </si>
  <si>
    <t>1</t>
    <phoneticPr fontId="1"/>
  </si>
  <si>
    <t>31</t>
    <phoneticPr fontId="1"/>
  </si>
  <si>
    <t>7</t>
    <phoneticPr fontId="1"/>
  </si>
  <si>
    <t>8</t>
    <phoneticPr fontId="1"/>
  </si>
  <si>
    <t>○,1,2,3,4,5,6</t>
    <phoneticPr fontId="1"/>
  </si>
  <si>
    <t>プルダウンリストから選択</t>
    <phoneticPr fontId="1"/>
  </si>
  <si>
    <t>0</t>
    <phoneticPr fontId="1"/>
  </si>
  <si>
    <t>ひらがな</t>
  </si>
  <si>
    <t>小数点</t>
  </si>
  <si>
    <t>●以下</t>
  </si>
  <si>
    <t>2017</t>
    <phoneticPr fontId="1"/>
  </si>
  <si>
    <t>2018</t>
    <phoneticPr fontId="1"/>
  </si>
  <si>
    <t>10,11,12,1,2,3</t>
    <phoneticPr fontId="1"/>
  </si>
  <si>
    <t>数値を正しく入力</t>
    <phoneticPr fontId="1"/>
  </si>
  <si>
    <t>4</t>
    <phoneticPr fontId="1"/>
  </si>
  <si>
    <t>302</t>
    <phoneticPr fontId="1"/>
  </si>
  <si>
    <t>300字以内で記入</t>
    <phoneticPr fontId="1"/>
  </si>
  <si>
    <t>●と等しい</t>
  </si>
  <si>
    <t>●より大きい</t>
  </si>
  <si>
    <t>到着年</t>
    <rPh sb="0" eb="2">
      <t>トウチャク</t>
    </rPh>
    <rPh sb="2" eb="3">
      <t>ネン</t>
    </rPh>
    <phoneticPr fontId="1"/>
  </si>
  <si>
    <t>到着月</t>
    <rPh sb="0" eb="2">
      <t>トウチャク</t>
    </rPh>
    <rPh sb="2" eb="3">
      <t>ゲツ</t>
    </rPh>
    <phoneticPr fontId="1"/>
  </si>
  <si>
    <t>到着日</t>
    <rPh sb="0" eb="2">
      <t>トウチャク</t>
    </rPh>
    <rPh sb="2" eb="3">
      <t>ビ</t>
    </rPh>
    <phoneticPr fontId="1"/>
  </si>
  <si>
    <t>事務局記入欄</t>
  </si>
  <si>
    <t>整理番号 No.</t>
  </si>
  <si>
    <t>活動の重点テーマ若い世代を中心とした食育の推進</t>
  </si>
  <si>
    <t>直近１年間の参加対象・人数３‐小・中学生</t>
  </si>
  <si>
    <t>活動の重点テーマ健康寿命の延伸につながる食育の推進</t>
  </si>
  <si>
    <t>活動の重点テーマ食の循環や環境を意識した食育の推進</t>
  </si>
  <si>
    <t>活動の重点テーマ食文化の継承に向けた食育の推進</t>
  </si>
  <si>
    <t>活動の重点テーマその他食育を推進</t>
  </si>
  <si>
    <t>活動の重点テーマその他食育を推進（具体的に</t>
  </si>
  <si>
    <t>直近１年間の参加対象・人数１０‐その他内容</t>
  </si>
  <si>
    <t>直近１年間の参加対象・人数１‐未就学児</t>
  </si>
  <si>
    <t>直近１年間の参加対象・人数２‐親子</t>
  </si>
  <si>
    <t>直近１年間の参加対象・人数４‐高校生</t>
  </si>
  <si>
    <t>直近１年間の参加対象・人数５‐大学生（専門学校等含む）</t>
  </si>
  <si>
    <t>直近１年間の参加対象・人数６‐大人（概ね20～30代）</t>
  </si>
  <si>
    <t>直近１年間の参加対象・人数７‐大人（５及び８以外）</t>
  </si>
  <si>
    <t>直近１年間の参加対象・人数８‐大人（70歳以上）</t>
  </si>
  <si>
    <t>直近１年間の参加対象・人数９‐会員のみ</t>
  </si>
  <si>
    <t>直近１年間の参加対象・人数１０‐その他</t>
  </si>
  <si>
    <t>直近１年間の参加対象・人数年間のべ参加人数　計</t>
  </si>
  <si>
    <t>直近１年間の参加対象・人数（うち新規</t>
  </si>
  <si>
    <t>直近１年間の参加対象・人数人、リピーター</t>
  </si>
  <si>
    <t>推 薦 元</t>
  </si>
  <si>
    <t>所 属</t>
  </si>
  <si>
    <t>役 職 名</t>
  </si>
  <si>
    <t>ふりがな</t>
  </si>
  <si>
    <t>担当者名</t>
  </si>
  <si>
    <t>　TEL：</t>
  </si>
  <si>
    <t>　FAX：</t>
  </si>
  <si>
    <t>〒</t>
  </si>
  <si>
    <t>住所</t>
  </si>
  <si>
    <t>連絡先 eメールアドレス</t>
  </si>
  <si>
    <t>活 動 名</t>
  </si>
  <si>
    <t>代表者年齢</t>
  </si>
  <si>
    <t>団体の
年齢構成１‐小・中学生</t>
  </si>
  <si>
    <t>団体の
年齢構成２‐高校生</t>
  </si>
  <si>
    <t>団体の
年齢構成３‐大学生（専門学校等含む）</t>
  </si>
  <si>
    <t>団体の
年齢構成４‐大人（概ね20～30代）</t>
  </si>
  <si>
    <t>団体の
年齢構成５‐大人（４及び６以外）</t>
  </si>
  <si>
    <t>団体の
年齢構成６‐大人（70歳以上）</t>
  </si>
  <si>
    <t>団体の
年齢構成７‐把握していない</t>
  </si>
  <si>
    <t>対象活動の
概要や特徴</t>
  </si>
  <si>
    <t>対象活動の目的や
始めた経緯</t>
  </si>
  <si>
    <t>活動の継続年数</t>
  </si>
  <si>
    <t>直近1年間の体験活動の回数
（複数の体験についてはそれぞれの回数と累計）　　　　</t>
  </si>
  <si>
    <t>主な体験活動の
場所(地域)・施設</t>
  </si>
  <si>
    <t>活動の資金
※複数回答可５‐その他</t>
  </si>
  <si>
    <t>連携先・連携内容</t>
  </si>
  <si>
    <t>情報発信の実績</t>
  </si>
  <si>
    <t>今後の展開予定</t>
  </si>
  <si>
    <t>（*1）推薦対象活動の重点テーマを実現するために、具体的にどのようなことをしていますか。</t>
  </si>
  <si>
    <t>（*2）今年度の活動に至るまでに、推薦対象活動がどのように発展・展開してきたのかを記載してください。</t>
  </si>
  <si>
    <t>（*3）参加者アンケートや効果測定を活動の見直しに活用した場合は、具体的に記載してください。</t>
  </si>
  <si>
    <t>(１)推薦対象活動が食育推進に貢献している点についてご記入ください。</t>
  </si>
  <si>
    <t>(２)推薦対象活動において、工夫している点を具体的内容をご記入ください。</t>
  </si>
  <si>
    <t>(３)推薦対象活動において、最もＰＲしたい点についてご記入ください。　</t>
  </si>
  <si>
    <t>（女性の比率　約</t>
  </si>
  <si>
    <t>&lt;団体名&gt;
（氏名）</t>
  </si>
  <si>
    <t>&lt;代表者名&gt;
（団体の場合）</t>
  </si>
  <si>
    <t>&lt;担当者名&gt;
（代表者以外の場合）</t>
  </si>
  <si>
    <t xml:space="preserve"> &lt;TEL&gt;</t>
  </si>
  <si>
    <t xml:space="preserve"> &lt;FAX&gt;</t>
  </si>
  <si>
    <t>&lt;連絡先 eメールアドレス&gt;</t>
  </si>
  <si>
    <t>活動の資金
※複数回答可現在の活動資金　年間　約</t>
  </si>
  <si>
    <t>西暦で入力</t>
    <phoneticPr fontId="1"/>
  </si>
  <si>
    <t>英数４文字です</t>
    <phoneticPr fontId="1"/>
  </si>
  <si>
    <t>71</t>
    <phoneticPr fontId="1"/>
  </si>
  <si>
    <t>70字以内で記入</t>
    <phoneticPr fontId="1"/>
  </si>
  <si>
    <t>152</t>
    <phoneticPr fontId="1"/>
  </si>
  <si>
    <t>150字以内で記入</t>
    <phoneticPr fontId="1"/>
  </si>
  <si>
    <t>無</t>
    <phoneticPr fontId="1"/>
  </si>
  <si>
    <t>R245C8</t>
    <phoneticPr fontId="1"/>
  </si>
  <si>
    <t>R245C9</t>
    <phoneticPr fontId="1"/>
  </si>
  <si>
    <t>R245C15</t>
    <phoneticPr fontId="1"/>
  </si>
  <si>
    <t>１‐自己資金（会費収入を含む）</t>
    <phoneticPr fontId="1"/>
  </si>
  <si>
    <t>２‐行政の補助事業</t>
    <phoneticPr fontId="1"/>
  </si>
  <si>
    <t>３‐企業・民間団体等からの助成</t>
    <phoneticPr fontId="1"/>
  </si>
  <si>
    <t>４‐過去に助成金を利用していた</t>
    <phoneticPr fontId="1"/>
  </si>
  <si>
    <t>５‐その他</t>
    <phoneticPr fontId="1"/>
  </si>
  <si>
    <t>有</t>
    <phoneticPr fontId="1"/>
  </si>
  <si>
    <t>無</t>
    <phoneticPr fontId="1"/>
  </si>
  <si>
    <t>教育等関係者</t>
    <phoneticPr fontId="1"/>
  </si>
  <si>
    <t>R157C18</t>
    <phoneticPr fontId="1"/>
  </si>
  <si>
    <t>農林漁業者等</t>
    <phoneticPr fontId="1"/>
  </si>
  <si>
    <t>R157C25</t>
    <phoneticPr fontId="1"/>
  </si>
  <si>
    <t>食品製造・販売者等</t>
    <phoneticPr fontId="1"/>
  </si>
  <si>
    <t>R157C32</t>
    <phoneticPr fontId="1"/>
  </si>
  <si>
    <t>R188C8</t>
    <phoneticPr fontId="1"/>
  </si>
  <si>
    <t>R188C20</t>
    <phoneticPr fontId="1"/>
  </si>
  <si>
    <t>R188C29</t>
    <phoneticPr fontId="1"/>
  </si>
  <si>
    <t>R188C41</t>
    <phoneticPr fontId="1"/>
  </si>
  <si>
    <t>R189C8</t>
    <phoneticPr fontId="1"/>
  </si>
  <si>
    <t>R193C7</t>
    <phoneticPr fontId="1"/>
  </si>
  <si>
    <t>R193C8</t>
    <phoneticPr fontId="1"/>
  </si>
  <si>
    <t>R194C8</t>
    <phoneticPr fontId="1"/>
  </si>
  <si>
    <t>R195C7</t>
    <phoneticPr fontId="1"/>
  </si>
  <si>
    <t>R195C8</t>
    <phoneticPr fontId="1"/>
  </si>
  <si>
    <t>R196C8</t>
    <phoneticPr fontId="1"/>
  </si>
  <si>
    <t>R201C12</t>
    <phoneticPr fontId="1"/>
  </si>
  <si>
    <t>R201C13</t>
    <phoneticPr fontId="1"/>
  </si>
  <si>
    <t>R202C13</t>
    <phoneticPr fontId="1"/>
  </si>
  <si>
    <t>R203C7</t>
    <phoneticPr fontId="1"/>
  </si>
  <si>
    <t>R203C8</t>
    <phoneticPr fontId="1"/>
  </si>
  <si>
    <t>R204C8</t>
    <phoneticPr fontId="1"/>
  </si>
  <si>
    <t>R240C18</t>
    <phoneticPr fontId="1"/>
  </si>
  <si>
    <t>R240C19</t>
    <phoneticPr fontId="1"/>
  </si>
  <si>
    <t>R240C33</t>
    <phoneticPr fontId="1"/>
  </si>
  <si>
    <t>R241C18</t>
    <phoneticPr fontId="1"/>
  </si>
  <si>
    <t>R241C19</t>
    <phoneticPr fontId="1"/>
  </si>
  <si>
    <t>R241C25</t>
    <phoneticPr fontId="1"/>
  </si>
  <si>
    <t>R242C22</t>
    <phoneticPr fontId="1"/>
  </si>
  <si>
    <t>R242C23</t>
    <phoneticPr fontId="1"/>
  </si>
  <si>
    <t>R242C29</t>
    <phoneticPr fontId="1"/>
  </si>
  <si>
    <t>R246C8</t>
    <phoneticPr fontId="1"/>
  </si>
  <si>
    <t>R246C9</t>
    <phoneticPr fontId="1"/>
  </si>
  <si>
    <t>R246C15</t>
    <phoneticPr fontId="1"/>
  </si>
  <si>
    <t>R248C8</t>
    <phoneticPr fontId="1"/>
  </si>
  <si>
    <t>R248C9</t>
    <phoneticPr fontId="1"/>
  </si>
  <si>
    <t>R248C15</t>
    <phoneticPr fontId="1"/>
  </si>
  <si>
    <t>(２)推薦対象活動において、工夫している点について具体的内容をご記入ください。</t>
    <phoneticPr fontId="1"/>
  </si>
  <si>
    <t>多様な暮らしに対応した食育の推進</t>
  </si>
  <si>
    <t>活動の重点テーマ多様な暮らしに対応した食育の推進</t>
  </si>
  <si>
    <t>（様式２－１）その他教育関係者・事業者記入用</t>
    <rPh sb="1" eb="3">
      <t>ヨウシキ</t>
    </rPh>
    <rPh sb="9" eb="10">
      <t>タ</t>
    </rPh>
    <rPh sb="10" eb="12">
      <t>キョウイク</t>
    </rPh>
    <rPh sb="12" eb="14">
      <t>カンケイ</t>
    </rPh>
    <rPh sb="14" eb="15">
      <t>シャ</t>
    </rPh>
    <rPh sb="16" eb="19">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</si>
</sst>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00\-0000"/>
    <numFmt numFmtId="177" formatCode="0.0_ "/>
  </numFmts>
  <fonts count="23">
    <font>
      <sz val="11"/>
      <name val="ＭＳ Ｐゴシック"/>
      <family val="3"/>
      <charset val="128"/>
    </font>
    <font>
      <sz val="6"/>
      <name val="ＭＳ Ｐゴシック"/>
      <family val="3"/>
      <charset val="128"/>
    </font>
    <font>
      <b/>
      <sz val="6"/>
      <name val="メイリオ"/>
      <family val="3"/>
      <charset val="128"/>
    </font>
    <font>
      <sz val="9"/>
      <name val="ＭＳ Ｐゴシック"/>
      <family val="3"/>
      <charset val="128"/>
    </font>
    <font>
      <u/>
      <sz val="11"/>
      <name val="ＭＳ Ｐゴシック"/>
      <family val="3"/>
      <charset val="128"/>
    </font>
    <font>
      <sz val="9"/>
      <color theme="1"/>
      <name val="ＭＳ Ｐゴシック"/>
      <family val="3"/>
      <charset val="128"/>
    </font>
    <font>
      <sz val="11"/>
      <color theme="0"/>
      <name val="HGPｺﾞｼｯｸE"/>
      <family val="3"/>
      <charset val="128"/>
    </font>
    <font>
      <sz val="18"/>
      <color theme="0"/>
      <name val="HGPｺﾞｼｯｸE"/>
      <family val="3"/>
      <charset val="128"/>
    </font>
    <font>
      <sz val="24"/>
      <name val="ＭＳ Ｐゴシック"/>
      <family val="3"/>
      <charset val="128"/>
    </font>
    <font>
      <sz val="9"/>
      <color rgb="FFFFF0F0"/>
      <name val="ＭＳ Ｐゴシック"/>
      <family val="3"/>
      <charset val="128"/>
    </font>
    <font>
      <sz val="9"/>
      <color indexed="10"/>
      <name val="ＭＳ Ｐゴシック"/>
      <family val="3"/>
      <charset val="128"/>
    </font>
    <font>
      <sz val="11"/>
      <color rgb="FFCC6600"/>
      <name val="ＭＳ Ｐゴシック"/>
      <family val="3"/>
      <charset val="128"/>
    </font>
    <font>
      <sz val="11"/>
      <name val="ＭＳ ゴシック"/>
      <family val="3"/>
      <charset val="128"/>
    </font>
    <font>
      <sz val="9"/>
      <color rgb="FF000000"/>
      <name val="Meiryo UI"/>
      <family val="3"/>
      <charset val="128"/>
    </font>
    <font>
      <sz val="11"/>
      <name val="ＭＳ Ｐゴシック"/>
      <family val="3"/>
      <charset val="128"/>
    </font>
    <font>
      <sz val="11"/>
      <color theme="1"/>
      <name val="ＭＳ Ｐゴシック"/>
      <family val="3"/>
      <charset val="128"/>
      <scheme val="minor"/>
    </font>
    <font>
      <sz val="20"/>
      <color rgb="FF00B050"/>
      <name val="HGP創英角ｺﾞｼｯｸUB"/>
      <family val="3"/>
      <charset val="128"/>
    </font>
    <font>
      <sz val="9"/>
      <color rgb="FF00B050"/>
      <name val="ＭＳ Ｐゴシック"/>
      <family val="3"/>
      <charset val="128"/>
    </font>
    <font>
      <sz val="11"/>
      <color rgb="FF00B050"/>
      <name val="ＭＳ Ｐゴシック"/>
      <family val="3"/>
      <charset val="128"/>
    </font>
    <font>
      <u/>
      <sz val="11"/>
      <color rgb="FF00B050"/>
      <name val="ＭＳ Ｐゴシック"/>
      <family val="3"/>
      <charset val="128"/>
    </font>
    <font>
      <b/>
      <sz val="11"/>
      <name val="メイリオ"/>
      <family val="3"/>
      <charset val="128"/>
    </font>
    <font>
      <sz val="9"/>
      <name val="メイリオ"/>
      <family val="3"/>
      <charset val="128"/>
    </font>
    <font>
      <b/>
      <sz val="13"/>
      <name val="メイリオ"/>
      <family val="3"/>
      <charset val="128"/>
    </font>
  </fonts>
  <fills count="11">
    <fill>
      <patternFill patternType="none"/>
    </fill>
    <fill>
      <patternFill patternType="gray125"/>
    </fill>
    <fill>
      <patternFill patternType="solid">
        <fgColor rgb="FFCCFF99"/>
        <bgColor indexed="64"/>
      </patternFill>
    </fill>
    <fill>
      <patternFill patternType="solid">
        <fgColor rgb="FFFFFFCC"/>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theme="0" tint="-0.14999847407452621"/>
        <bgColor indexed="64"/>
      </patternFill>
    </fill>
    <fill>
      <patternFill patternType="solid">
        <fgColor rgb="FF00B050"/>
        <bgColor indexed="64"/>
      </patternFill>
    </fill>
    <fill>
      <patternFill patternType="solid">
        <fgColor indexed="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s>
  <cellStyleXfs count="3">
    <xf numFmtId="0" fontId="0" fillId="0" borderId="0">
      <alignment vertical="center"/>
    </xf>
    <xf numFmtId="38" fontId="14" fillId="0" borderId="0" applyFont="0" applyFill="0" applyBorder="0" applyAlignment="0" applyProtection="0">
      <alignment vertical="center"/>
    </xf>
    <xf numFmtId="0" fontId="15" fillId="0" borderId="0">
      <alignment vertical="center"/>
    </xf>
  </cellStyleXfs>
  <cellXfs count="188">
    <xf numFmtId="0" fontId="0" fillId="0" borderId="0" xfId="0">
      <alignment vertical="center"/>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3"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Fill="1" applyAlignment="1" applyProtection="1">
      <alignment vertical="center"/>
    </xf>
    <xf numFmtId="0" fontId="12" fillId="0" borderId="0" xfId="0" applyFont="1" applyFill="1" applyAlignment="1" applyProtection="1">
      <alignment vertical="center"/>
    </xf>
    <xf numFmtId="0" fontId="0"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4" xfId="0" applyFont="1" applyFill="1" applyBorder="1" applyAlignment="1" applyProtection="1">
      <alignment vertical="center"/>
    </xf>
    <xf numFmtId="0" fontId="12" fillId="0" borderId="0" xfId="0" applyFont="1" applyFill="1" applyBorder="1" applyAlignment="1" applyProtection="1">
      <alignment vertical="center"/>
    </xf>
    <xf numFmtId="0" fontId="3" fillId="0" borderId="0" xfId="0" applyFont="1" applyFill="1" applyAlignment="1" applyProtection="1">
      <alignment vertical="center"/>
    </xf>
    <xf numFmtId="0" fontId="3" fillId="3" borderId="10" xfId="0" applyFont="1" applyFill="1" applyBorder="1" applyAlignment="1" applyProtection="1">
      <alignment vertical="center"/>
    </xf>
    <xf numFmtId="0" fontId="0" fillId="3" borderId="10" xfId="0" applyFont="1" applyFill="1" applyBorder="1" applyAlignment="1" applyProtection="1">
      <alignment vertical="center"/>
    </xf>
    <xf numFmtId="0" fontId="3" fillId="2" borderId="1" xfId="0" applyFont="1" applyFill="1" applyBorder="1" applyAlignment="1" applyProtection="1">
      <alignment vertical="center"/>
    </xf>
    <xf numFmtId="0" fontId="0" fillId="2" borderId="4" xfId="0" applyFont="1" applyFill="1" applyBorder="1" applyAlignment="1" applyProtection="1">
      <alignment vertical="center"/>
    </xf>
    <xf numFmtId="0" fontId="3" fillId="2" borderId="7" xfId="0" applyFont="1" applyFill="1" applyBorder="1" applyAlignment="1" applyProtection="1">
      <alignment vertical="center"/>
    </xf>
    <xf numFmtId="0" fontId="0" fillId="2" borderId="9" xfId="0" applyFont="1" applyFill="1" applyBorder="1" applyAlignment="1" applyProtection="1">
      <alignment vertical="center"/>
    </xf>
    <xf numFmtId="176" fontId="3" fillId="2" borderId="18" xfId="0" applyNumberFormat="1" applyFont="1" applyFill="1" applyBorder="1" applyAlignment="1" applyProtection="1">
      <alignment vertical="center"/>
    </xf>
    <xf numFmtId="176" fontId="0" fillId="2" borderId="10" xfId="0" applyNumberFormat="1" applyFont="1" applyFill="1" applyBorder="1" applyAlignment="1" applyProtection="1">
      <alignment vertical="center"/>
    </xf>
    <xf numFmtId="176" fontId="0" fillId="2" borderId="10" xfId="0" applyNumberFormat="1" applyFont="1" applyFill="1" applyBorder="1" applyAlignment="1" applyProtection="1">
      <alignment vertical="center" wrapText="1"/>
    </xf>
    <xf numFmtId="176" fontId="0" fillId="2" borderId="11" xfId="0" applyNumberFormat="1" applyFont="1" applyFill="1" applyBorder="1" applyAlignment="1" applyProtection="1">
      <alignment vertical="center" wrapText="1"/>
    </xf>
    <xf numFmtId="0" fontId="3" fillId="3" borderId="17"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4" xfId="0" applyFont="1" applyFill="1" applyBorder="1" applyAlignment="1" applyProtection="1">
      <alignment vertical="center"/>
    </xf>
    <xf numFmtId="0" fontId="3" fillId="3" borderId="14"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16"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8" xfId="0" applyFont="1" applyFill="1" applyBorder="1" applyAlignment="1" applyProtection="1">
      <alignment horizontal="right" vertical="center"/>
    </xf>
    <xf numFmtId="0" fontId="3" fillId="3" borderId="9" xfId="0" applyFont="1" applyFill="1" applyBorder="1" applyAlignment="1" applyProtection="1">
      <alignment vertical="center"/>
    </xf>
    <xf numFmtId="0" fontId="3" fillId="3" borderId="5" xfId="0" applyFont="1" applyFill="1" applyBorder="1" applyAlignment="1" applyProtection="1">
      <alignment vertical="center"/>
    </xf>
    <xf numFmtId="0" fontId="0" fillId="3" borderId="0" xfId="0" applyFont="1" applyFill="1" applyBorder="1" applyAlignment="1" applyProtection="1">
      <alignment vertical="center"/>
    </xf>
    <xf numFmtId="0" fontId="0" fillId="3" borderId="8" xfId="0" applyFont="1" applyFill="1" applyBorder="1" applyAlignment="1" applyProtection="1">
      <alignment vertical="center"/>
    </xf>
    <xf numFmtId="0" fontId="3" fillId="3" borderId="0" xfId="0" applyFont="1" applyFill="1" applyBorder="1" applyAlignment="1" applyProtection="1">
      <alignment vertical="center"/>
    </xf>
    <xf numFmtId="0" fontId="0" fillId="3" borderId="6" xfId="0" applyFont="1" applyFill="1" applyBorder="1" applyAlignment="1" applyProtection="1">
      <alignment vertical="center"/>
    </xf>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left" vertical="center"/>
    </xf>
    <xf numFmtId="0" fontId="3" fillId="3" borderId="6" xfId="0" applyFont="1" applyFill="1" applyBorder="1" applyAlignment="1" applyProtection="1">
      <alignment vertical="center"/>
    </xf>
    <xf numFmtId="0" fontId="0" fillId="3" borderId="1" xfId="0" applyFont="1" applyFill="1" applyBorder="1" applyAlignment="1" applyProtection="1">
      <alignment vertical="center"/>
    </xf>
    <xf numFmtId="0" fontId="0" fillId="3" borderId="2" xfId="0" applyFont="1" applyFill="1" applyBorder="1" applyAlignment="1" applyProtection="1">
      <alignment vertical="center"/>
    </xf>
    <xf numFmtId="0" fontId="0" fillId="3" borderId="7" xfId="0" applyFont="1" applyFill="1" applyBorder="1" applyAlignment="1" applyProtection="1">
      <alignment vertical="center" wrapText="1"/>
    </xf>
    <xf numFmtId="0" fontId="0" fillId="3" borderId="8" xfId="0" applyFont="1" applyFill="1" applyBorder="1" applyAlignment="1" applyProtection="1">
      <alignment vertical="center" wrapText="1"/>
    </xf>
    <xf numFmtId="0" fontId="0" fillId="3" borderId="5"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0" fillId="3" borderId="0" xfId="0" applyFont="1" applyFill="1" applyBorder="1" applyAlignment="1" applyProtection="1">
      <alignment vertical="center" wrapText="1"/>
    </xf>
    <xf numFmtId="0" fontId="3" fillId="3" borderId="0" xfId="0" applyFont="1" applyFill="1" applyBorder="1" applyAlignment="1" applyProtection="1">
      <alignment vertical="top"/>
    </xf>
    <xf numFmtId="0" fontId="0" fillId="3" borderId="5" xfId="0" applyNumberFormat="1" applyFont="1" applyFill="1" applyBorder="1" applyAlignment="1" applyProtection="1">
      <alignment vertical="center"/>
    </xf>
    <xf numFmtId="0" fontId="10" fillId="3" borderId="0" xfId="0" applyFont="1" applyFill="1" applyBorder="1" applyAlignment="1" applyProtection="1">
      <alignment vertical="center"/>
    </xf>
    <xf numFmtId="0" fontId="3" fillId="3" borderId="5" xfId="0" applyNumberFormat="1" applyFont="1" applyFill="1" applyBorder="1" applyAlignment="1" applyProtection="1">
      <alignment vertical="center"/>
    </xf>
    <xf numFmtId="0" fontId="0" fillId="3" borderId="0" xfId="0" applyNumberFormat="1" applyFont="1" applyFill="1" applyBorder="1" applyAlignment="1" applyProtection="1">
      <alignment vertical="top"/>
    </xf>
    <xf numFmtId="0" fontId="0" fillId="3" borderId="6" xfId="0" applyNumberFormat="1" applyFont="1" applyFill="1" applyBorder="1" applyAlignment="1" applyProtection="1">
      <alignment vertical="top"/>
    </xf>
    <xf numFmtId="0" fontId="3" fillId="3" borderId="1" xfId="0" applyFont="1" applyFill="1" applyBorder="1" applyAlignment="1" applyProtection="1">
      <alignment vertical="center"/>
    </xf>
    <xf numFmtId="0" fontId="0" fillId="3" borderId="4"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7" xfId="0" applyFont="1" applyFill="1" applyBorder="1" applyAlignment="1" applyProtection="1">
      <alignment vertical="top"/>
    </xf>
    <xf numFmtId="0" fontId="0" fillId="0" borderId="15" xfId="0" applyFont="1" applyFill="1" applyBorder="1" applyAlignment="1" applyProtection="1">
      <alignment horizontal="center" vertical="center" shrinkToFit="1"/>
      <protection locked="0"/>
    </xf>
    <xf numFmtId="0" fontId="3" fillId="3" borderId="18" xfId="0" applyFont="1" applyFill="1" applyBorder="1" applyAlignment="1" applyProtection="1">
      <alignment vertical="center"/>
    </xf>
    <xf numFmtId="0" fontId="4" fillId="3" borderId="2" xfId="0" applyFont="1" applyFill="1" applyBorder="1" applyAlignment="1" applyProtection="1">
      <alignment vertical="center"/>
    </xf>
    <xf numFmtId="0" fontId="12" fillId="2" borderId="0" xfId="0" applyFont="1" applyFill="1" applyAlignment="1" applyProtection="1">
      <alignment vertical="center"/>
    </xf>
    <xf numFmtId="0" fontId="12" fillId="2" borderId="0" xfId="0" applyFont="1" applyFill="1" applyBorder="1" applyAlignment="1" applyProtection="1">
      <alignment vertical="center"/>
    </xf>
    <xf numFmtId="0" fontId="0" fillId="6" borderId="0" xfId="0" applyFont="1" applyFill="1" applyAlignment="1" applyProtection="1">
      <alignment vertical="center"/>
      <protection locked="0"/>
    </xf>
    <xf numFmtId="0" fontId="0" fillId="7" borderId="0" xfId="0" applyFont="1" applyFill="1" applyAlignment="1" applyProtection="1">
      <alignment vertical="center"/>
      <protection locked="0"/>
    </xf>
    <xf numFmtId="0" fontId="0" fillId="6" borderId="0" xfId="0" applyFont="1" applyFill="1" applyBorder="1" applyAlignment="1" applyProtection="1">
      <alignment vertical="center"/>
      <protection locked="0"/>
    </xf>
    <xf numFmtId="0" fontId="0" fillId="8" borderId="0" xfId="0" applyFont="1" applyFill="1" applyAlignment="1" applyProtection="1">
      <alignment vertical="center"/>
    </xf>
    <xf numFmtId="0" fontId="0" fillId="8" borderId="0" xfId="0" applyFont="1" applyFill="1" applyBorder="1" applyAlignment="1" applyProtection="1">
      <alignment vertical="center"/>
    </xf>
    <xf numFmtId="0" fontId="3" fillId="8" borderId="0" xfId="0" applyFont="1" applyFill="1" applyAlignment="1" applyProtection="1">
      <alignment vertical="center"/>
    </xf>
    <xf numFmtId="0" fontId="3" fillId="3" borderId="2"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11" fillId="3" borderId="16" xfId="0" applyFont="1" applyFill="1" applyBorder="1" applyAlignment="1" applyProtection="1">
      <alignment vertical="center"/>
    </xf>
    <xf numFmtId="0" fontId="17" fillId="3" borderId="14" xfId="0" applyFont="1" applyFill="1" applyBorder="1" applyAlignment="1" applyProtection="1">
      <alignment vertical="center"/>
    </xf>
    <xf numFmtId="0" fontId="17" fillId="3" borderId="8" xfId="0" applyFont="1" applyFill="1" applyBorder="1" applyAlignment="1" applyProtection="1">
      <alignment vertical="center"/>
    </xf>
    <xf numFmtId="0" fontId="18" fillId="3" borderId="3" xfId="0" applyFont="1" applyFill="1" applyBorder="1" applyAlignment="1" applyProtection="1">
      <alignment vertical="center"/>
    </xf>
    <xf numFmtId="0" fontId="17" fillId="3" borderId="3" xfId="0" applyFont="1" applyFill="1" applyBorder="1" applyAlignment="1" applyProtection="1">
      <alignment horizontal="center" vertical="center"/>
    </xf>
    <xf numFmtId="0" fontId="17" fillId="3" borderId="3" xfId="0" applyFont="1" applyFill="1" applyBorder="1" applyAlignment="1" applyProtection="1">
      <alignment vertical="center"/>
    </xf>
    <xf numFmtId="0" fontId="19" fillId="3" borderId="3" xfId="0" applyFont="1" applyFill="1" applyBorder="1" applyAlignment="1" applyProtection="1">
      <alignment vertical="center"/>
    </xf>
    <xf numFmtId="0" fontId="12" fillId="4" borderId="0" xfId="0" applyFont="1" applyFill="1" applyAlignment="1" applyProtection="1">
      <alignment vertical="center"/>
    </xf>
    <xf numFmtId="0" fontId="12" fillId="5" borderId="0" xfId="0" applyFont="1" applyFill="1" applyAlignment="1" applyProtection="1">
      <alignment vertical="center"/>
    </xf>
    <xf numFmtId="0" fontId="12" fillId="5" borderId="0" xfId="0" applyFont="1" applyFill="1" applyBorder="1" applyAlignment="1" applyProtection="1">
      <alignment vertical="center"/>
    </xf>
    <xf numFmtId="176" fontId="12" fillId="0" borderId="0" xfId="0" applyNumberFormat="1" applyFont="1" applyFill="1" applyAlignment="1" applyProtection="1">
      <alignment vertical="center"/>
    </xf>
    <xf numFmtId="0" fontId="12" fillId="0" borderId="0" xfId="0" quotePrefix="1" applyFont="1" applyFill="1" applyAlignment="1" applyProtection="1">
      <alignment vertical="center"/>
    </xf>
    <xf numFmtId="0" fontId="20" fillId="0" borderId="0" xfId="0" applyFont="1" applyProtection="1">
      <alignment vertical="center"/>
    </xf>
    <xf numFmtId="0" fontId="20" fillId="0" borderId="0" xfId="0" applyFont="1" applyAlignment="1" applyProtection="1">
      <alignment vertical="center"/>
    </xf>
    <xf numFmtId="0" fontId="21" fillId="0" borderId="0" xfId="0" applyFont="1" applyProtection="1">
      <alignment vertical="center"/>
    </xf>
    <xf numFmtId="0" fontId="22" fillId="10" borderId="0" xfId="0" applyFont="1" applyFill="1" applyBorder="1" applyAlignment="1" applyProtection="1">
      <alignment horizontal="left" vertical="center"/>
    </xf>
    <xf numFmtId="0" fontId="12" fillId="0" borderId="0" xfId="0" applyFont="1" applyFill="1" applyProtection="1">
      <alignment vertical="center"/>
    </xf>
    <xf numFmtId="0" fontId="12" fillId="0" borderId="0" xfId="0" applyFont="1" applyFill="1">
      <alignment vertical="center"/>
    </xf>
    <xf numFmtId="0" fontId="12" fillId="0" borderId="0" xfId="0" quotePrefix="1" applyFont="1" applyFill="1">
      <alignment vertical="center"/>
    </xf>
    <xf numFmtId="0" fontId="16" fillId="0" borderId="0" xfId="0" applyFont="1" applyFill="1" applyBorder="1" applyAlignment="1" applyProtection="1">
      <alignment wrapText="1"/>
    </xf>
    <xf numFmtId="0" fontId="16" fillId="0" borderId="8" xfId="0" applyFont="1" applyFill="1" applyBorder="1" applyAlignment="1" applyProtection="1">
      <alignment wrapText="1"/>
    </xf>
    <xf numFmtId="0" fontId="0" fillId="0" borderId="3" xfId="0" applyFont="1" applyFill="1" applyBorder="1" applyAlignment="1" applyProtection="1">
      <alignment vertical="center" shrinkToFit="1"/>
      <protection locked="0"/>
    </xf>
    <xf numFmtId="0" fontId="0" fillId="0" borderId="7" xfId="0" applyFont="1" applyFill="1" applyBorder="1" applyAlignment="1" applyProtection="1">
      <alignment vertical="center" shrinkToFit="1"/>
      <protection locked="0"/>
    </xf>
    <xf numFmtId="0" fontId="0" fillId="0" borderId="8" xfId="0" applyFont="1" applyFill="1" applyBorder="1" applyAlignment="1" applyProtection="1">
      <alignment vertical="center" shrinkToFit="1"/>
      <protection locked="0"/>
    </xf>
    <xf numFmtId="0" fontId="0" fillId="0" borderId="9" xfId="0" applyFont="1" applyFill="1" applyBorder="1" applyAlignment="1" applyProtection="1">
      <alignment vertical="center" shrinkToFit="1"/>
      <protection locked="0"/>
    </xf>
    <xf numFmtId="49" fontId="0" fillId="0" borderId="14" xfId="0" applyNumberFormat="1" applyFont="1" applyFill="1" applyBorder="1" applyAlignment="1" applyProtection="1">
      <alignment vertical="center" shrinkToFit="1"/>
      <protection locked="0"/>
    </xf>
    <xf numFmtId="49" fontId="0" fillId="0" borderId="3" xfId="0" applyNumberFormat="1" applyFont="1" applyFill="1" applyBorder="1" applyAlignment="1" applyProtection="1">
      <alignment vertical="center" shrinkToFit="1"/>
      <protection locked="0"/>
    </xf>
    <xf numFmtId="49" fontId="0" fillId="0" borderId="16" xfId="0" applyNumberFormat="1"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176" fontId="0" fillId="0" borderId="10" xfId="0" applyNumberFormat="1" applyFont="1" applyFill="1" applyBorder="1" applyAlignment="1" applyProtection="1">
      <alignment horizontal="left" vertical="center" shrinkToFit="1"/>
      <protection locked="0"/>
    </xf>
    <xf numFmtId="176" fontId="0" fillId="0" borderId="11" xfId="0" applyNumberFormat="1" applyFont="1" applyFill="1" applyBorder="1" applyAlignment="1" applyProtection="1">
      <alignment horizontal="left" vertical="center" shrinkToFit="1"/>
      <protection locked="0"/>
    </xf>
    <xf numFmtId="0" fontId="0" fillId="0" borderId="17"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7" fillId="9" borderId="14" xfId="0" applyFont="1" applyFill="1" applyBorder="1" applyAlignment="1" applyProtection="1">
      <alignment horizontal="center" vertical="center"/>
    </xf>
    <xf numFmtId="0" fontId="7" fillId="9" borderId="3" xfId="0" applyFont="1" applyFill="1" applyBorder="1" applyAlignment="1" applyProtection="1">
      <alignment horizontal="center" vertical="center"/>
    </xf>
    <xf numFmtId="0" fontId="7" fillId="9" borderId="16" xfId="0" applyFont="1" applyFill="1" applyBorder="1" applyAlignment="1" applyProtection="1">
      <alignment horizontal="center" vertical="center"/>
    </xf>
    <xf numFmtId="0" fontId="0" fillId="0" borderId="1"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0" fillId="0" borderId="7" xfId="0" applyFont="1" applyFill="1" applyBorder="1" applyAlignment="1" applyProtection="1">
      <alignment vertical="center" wrapText="1"/>
      <protection locked="0"/>
    </xf>
    <xf numFmtId="0" fontId="0" fillId="0" borderId="8"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0" fillId="0" borderId="10"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0" fillId="0" borderId="2" xfId="0" applyFont="1" applyFill="1" applyBorder="1" applyAlignment="1" applyProtection="1">
      <alignment vertical="center" shrinkToFit="1"/>
      <protection locked="0"/>
    </xf>
    <xf numFmtId="0" fontId="0" fillId="3" borderId="8" xfId="0" applyFont="1" applyFill="1" applyBorder="1" applyAlignment="1" applyProtection="1">
      <alignment vertical="center" shrinkToFit="1"/>
    </xf>
    <xf numFmtId="0" fontId="0" fillId="3" borderId="8" xfId="0" applyFill="1" applyBorder="1" applyAlignment="1" applyProtection="1">
      <alignment vertical="center" shrinkToFit="1"/>
    </xf>
    <xf numFmtId="0" fontId="0" fillId="0" borderId="1"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38" fontId="0" fillId="0" borderId="8" xfId="1" applyFont="1" applyFill="1" applyBorder="1" applyAlignment="1" applyProtection="1">
      <alignment vertical="center" shrinkToFit="1"/>
      <protection locked="0"/>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0" fillId="0" borderId="5"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0" borderId="6" xfId="0" applyNumberFormat="1" applyFont="1" applyFill="1" applyBorder="1" applyAlignment="1" applyProtection="1">
      <alignment vertical="top" wrapText="1"/>
      <protection locked="0"/>
    </xf>
    <xf numFmtId="0" fontId="0" fillId="0" borderId="5"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6" xfId="0" applyFont="1" applyFill="1" applyBorder="1" applyAlignment="1" applyProtection="1">
      <alignment vertical="top" wrapText="1"/>
      <protection locked="0"/>
    </xf>
    <xf numFmtId="0" fontId="0" fillId="0" borderId="7" xfId="0" applyNumberFormat="1" applyFont="1" applyFill="1" applyBorder="1" applyAlignment="1" applyProtection="1">
      <alignment vertical="top" wrapText="1"/>
      <protection locked="0"/>
    </xf>
    <xf numFmtId="0" fontId="0" fillId="0" borderId="8" xfId="0" applyNumberFormat="1" applyFont="1" applyFill="1" applyBorder="1" applyAlignment="1" applyProtection="1">
      <alignment vertical="top" wrapText="1"/>
      <protection locked="0"/>
    </xf>
    <xf numFmtId="0" fontId="0" fillId="0" borderId="9" xfId="0" applyNumberFormat="1" applyFont="1" applyFill="1" applyBorder="1" applyAlignment="1" applyProtection="1">
      <alignment vertical="top" wrapText="1"/>
      <protection locked="0"/>
    </xf>
    <xf numFmtId="0" fontId="8" fillId="0" borderId="2"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0" fillId="0" borderId="3" xfId="0" applyFont="1" applyFill="1" applyBorder="1" applyAlignment="1" applyProtection="1">
      <alignment vertical="center" shrinkToFit="1"/>
    </xf>
    <xf numFmtId="0" fontId="0" fillId="0" borderId="3" xfId="0" applyBorder="1" applyAlignment="1" applyProtection="1">
      <alignment vertical="center" shrinkToFit="1"/>
    </xf>
    <xf numFmtId="0" fontId="0" fillId="0" borderId="7" xfId="0" applyFont="1" applyFill="1" applyBorder="1" applyAlignment="1" applyProtection="1">
      <alignment vertical="center" shrinkToFit="1"/>
    </xf>
    <xf numFmtId="0" fontId="0" fillId="0" borderId="8" xfId="0" applyBorder="1" applyAlignment="1" applyProtection="1">
      <alignment vertical="center" shrinkToFit="1"/>
    </xf>
    <xf numFmtId="0" fontId="0" fillId="0" borderId="9" xfId="0" applyBorder="1" applyAlignment="1" applyProtection="1">
      <alignment vertical="center" shrinkToFit="1"/>
    </xf>
    <xf numFmtId="49" fontId="0" fillId="0" borderId="14" xfId="0" applyNumberFormat="1" applyFont="1" applyFill="1" applyBorder="1" applyAlignment="1" applyProtection="1">
      <alignment vertical="center" shrinkToFit="1"/>
    </xf>
    <xf numFmtId="49" fontId="0" fillId="0" borderId="3" xfId="0" applyNumberFormat="1" applyBorder="1" applyAlignment="1" applyProtection="1">
      <alignment vertical="center" shrinkToFit="1"/>
    </xf>
    <xf numFmtId="49" fontId="0" fillId="0" borderId="16" xfId="0" applyNumberFormat="1" applyBorder="1" applyAlignment="1" applyProtection="1">
      <alignment vertical="center" shrinkToFit="1"/>
    </xf>
    <xf numFmtId="0" fontId="3" fillId="0" borderId="1"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8" fillId="0" borderId="5" xfId="0" applyFont="1" applyFill="1" applyBorder="1" applyAlignment="1" applyProtection="1">
      <alignment horizontal="center" vertical="center" wrapText="1"/>
    </xf>
    <xf numFmtId="0" fontId="3" fillId="0" borderId="0" xfId="0" applyFont="1" applyFill="1" applyBorder="1" applyAlignment="1" applyProtection="1">
      <alignment wrapText="1"/>
    </xf>
    <xf numFmtId="0" fontId="3" fillId="0" borderId="0" xfId="0" applyFont="1" applyFill="1" applyBorder="1" applyAlignment="1" applyProtection="1">
      <alignment vertical="top" wrapText="1"/>
    </xf>
    <xf numFmtId="0" fontId="3" fillId="2" borderId="5"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77" fontId="0" fillId="0" borderId="0" xfId="0" applyNumberFormat="1" applyFont="1" applyFill="1" applyBorder="1" applyAlignment="1" applyProtection="1">
      <alignment vertical="center" shrinkToFit="1"/>
      <protection locked="0"/>
    </xf>
  </cellXfs>
  <cellStyles count="3">
    <cellStyle name="桁区切り" xfId="1" builtinId="6"/>
    <cellStyle name="標準" xfId="0" builtinId="0"/>
    <cellStyle name="標準 2" xfId="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5D9F1"/>
      <color rgb="FFCCFF99"/>
      <color rgb="FFFFE699"/>
      <color rgb="FFFF9900"/>
      <color rgb="FFFFCC66"/>
      <color rgb="FF31869B"/>
      <color rgb="FFFFF5D2"/>
      <color rgb="FFE6AF6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BE$1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BE$14"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BE$17"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BE$3" lockText="1" noThreeD="1"/>
</file>

<file path=xl/ctrlProps/ctrlProp20.xml><?xml version="1.0" encoding="utf-8"?>
<formControlPr xmlns="http://schemas.microsoft.com/office/spreadsheetml/2009/9/main" objectType="Radio" firstButton="1" fmlaLink="$BE$20"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BE$23"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BE$26"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BE$29"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BE$32"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BE$3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BE$38"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BE$4" lockText="1" noThreeD="1"/>
</file>

<file path=xl/ctrlProps/ctrlProp6.xml><?xml version="1.0" encoding="utf-8"?>
<formControlPr xmlns="http://schemas.microsoft.com/office/spreadsheetml/2009/9/main" objectType="CheckBox" fmlaLink="$BE$5" lockText="1" noThreeD="1"/>
</file>

<file path=xl/ctrlProps/ctrlProp7.xml><?xml version="1.0" encoding="utf-8"?>
<formControlPr xmlns="http://schemas.microsoft.com/office/spreadsheetml/2009/9/main" objectType="CheckBox" fmlaLink="$BE$6" lockText="1" noThreeD="1"/>
</file>

<file path=xl/ctrlProps/ctrlProp8.xml><?xml version="1.0" encoding="utf-8"?>
<formControlPr xmlns="http://schemas.microsoft.com/office/spreadsheetml/2009/9/main" objectType="CheckBox" fmlaLink="$BE$7" lockText="1" noThreeD="1"/>
</file>

<file path=xl/ctrlProps/ctrlProp9.xml><?xml version="1.0" encoding="utf-8"?>
<formControlPr xmlns="http://schemas.microsoft.com/office/spreadsheetml/2009/9/main" objectType="CheckBox" fmlaLink="$BE$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133350</xdr:colOff>
          <xdr:row>3</xdr:row>
          <xdr:rowOff>0</xdr:rowOff>
        </xdr:from>
        <xdr:to>
          <xdr:col>32</xdr:col>
          <xdr:colOff>133350</xdr:colOff>
          <xdr:row>6</xdr:row>
          <xdr:rowOff>0</xdr:rowOff>
        </xdr:to>
        <xdr:sp macro="" textlink="">
          <xdr:nvSpPr>
            <xdr:cNvPr id="15400" name="GB201" hidden="1">
              <a:extLst>
                <a:ext uri="{63B3BB69-23CF-44E3-9099-C40C66FF867C}">
                  <a14:compatExt spid="_x0000_s1540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GB201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28575</xdr:rowOff>
        </xdr:from>
        <xdr:to>
          <xdr:col>18</xdr:col>
          <xdr:colOff>9525</xdr:colOff>
          <xdr:row>4</xdr:row>
          <xdr:rowOff>200025</xdr:rowOff>
        </xdr:to>
        <xdr:sp macro="" textlink="">
          <xdr:nvSpPr>
            <xdr:cNvPr id="15401" name="RB201" hidden="1">
              <a:extLst>
                <a:ext uri="{63B3BB69-23CF-44E3-9099-C40C66FF867C}">
                  <a14:compatExt spid="_x0000_s15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xdr:row>
          <xdr:rowOff>28575</xdr:rowOff>
        </xdr:from>
        <xdr:to>
          <xdr:col>25</xdr:col>
          <xdr:colOff>9525</xdr:colOff>
          <xdr:row>4</xdr:row>
          <xdr:rowOff>200025</xdr:rowOff>
        </xdr:to>
        <xdr:sp macro="" textlink="">
          <xdr:nvSpPr>
            <xdr:cNvPr id="15402" name="RB202" hidden="1">
              <a:extLst>
                <a:ext uri="{63B3BB69-23CF-44E3-9099-C40C66FF867C}">
                  <a14:compatExt spid="_x0000_s15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28575</xdr:rowOff>
        </xdr:from>
        <xdr:to>
          <xdr:col>32</xdr:col>
          <xdr:colOff>9525</xdr:colOff>
          <xdr:row>4</xdr:row>
          <xdr:rowOff>200025</xdr:rowOff>
        </xdr:to>
        <xdr:sp macro="" textlink="">
          <xdr:nvSpPr>
            <xdr:cNvPr id="15403" name="RB203" hidden="1">
              <a:extLst>
                <a:ext uri="{63B3BB69-23CF-44E3-9099-C40C66FF867C}">
                  <a14:compatExt spid="_x0000_s15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28575</xdr:rowOff>
        </xdr:from>
        <xdr:to>
          <xdr:col>8</xdr:col>
          <xdr:colOff>9525</xdr:colOff>
          <xdr:row>35</xdr:row>
          <xdr:rowOff>200025</xdr:rowOff>
        </xdr:to>
        <xdr:sp macro="" textlink="">
          <xdr:nvSpPr>
            <xdr:cNvPr id="15404" name="CB201" hidden="1">
              <a:extLst>
                <a:ext uri="{63B3BB69-23CF-44E3-9099-C40C66FF867C}">
                  <a14:compatExt spid="_x0000_s15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xdr:row>
          <xdr:rowOff>28575</xdr:rowOff>
        </xdr:from>
        <xdr:to>
          <xdr:col>20</xdr:col>
          <xdr:colOff>9525</xdr:colOff>
          <xdr:row>35</xdr:row>
          <xdr:rowOff>200025</xdr:rowOff>
        </xdr:to>
        <xdr:sp macro="" textlink="">
          <xdr:nvSpPr>
            <xdr:cNvPr id="15405" name="CB202" hidden="1">
              <a:extLst>
                <a:ext uri="{63B3BB69-23CF-44E3-9099-C40C66FF867C}">
                  <a14:compatExt spid="_x0000_s15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35</xdr:row>
          <xdr:rowOff>28575</xdr:rowOff>
        </xdr:from>
        <xdr:to>
          <xdr:col>29</xdr:col>
          <xdr:colOff>9525</xdr:colOff>
          <xdr:row>35</xdr:row>
          <xdr:rowOff>200025</xdr:rowOff>
        </xdr:to>
        <xdr:sp macro="" textlink="">
          <xdr:nvSpPr>
            <xdr:cNvPr id="15406" name="CB203" hidden="1">
              <a:extLst>
                <a:ext uri="{63B3BB69-23CF-44E3-9099-C40C66FF867C}">
                  <a14:compatExt spid="_x0000_s15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35</xdr:row>
          <xdr:rowOff>28575</xdr:rowOff>
        </xdr:from>
        <xdr:to>
          <xdr:col>41</xdr:col>
          <xdr:colOff>9525</xdr:colOff>
          <xdr:row>35</xdr:row>
          <xdr:rowOff>200025</xdr:rowOff>
        </xdr:to>
        <xdr:sp macro="" textlink="">
          <xdr:nvSpPr>
            <xdr:cNvPr id="15407" name="CB204" hidden="1">
              <a:extLst>
                <a:ext uri="{63B3BB69-23CF-44E3-9099-C40C66FF867C}">
                  <a14:compatExt spid="_x0000_s15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28575</xdr:rowOff>
        </xdr:from>
        <xdr:to>
          <xdr:col>8</xdr:col>
          <xdr:colOff>9525</xdr:colOff>
          <xdr:row>36</xdr:row>
          <xdr:rowOff>200025</xdr:rowOff>
        </xdr:to>
        <xdr:sp macro="" textlink="">
          <xdr:nvSpPr>
            <xdr:cNvPr id="15408" name="CB205" hidden="1">
              <a:extLst>
                <a:ext uri="{63B3BB69-23CF-44E3-9099-C40C66FF867C}">
                  <a14:compatExt spid="_x0000_s15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40</xdr:row>
          <xdr:rowOff>0</xdr:rowOff>
        </xdr:from>
        <xdr:to>
          <xdr:col>8</xdr:col>
          <xdr:colOff>38100</xdr:colOff>
          <xdr:row>42</xdr:row>
          <xdr:rowOff>0</xdr:rowOff>
        </xdr:to>
        <xdr:sp macro="" textlink="">
          <xdr:nvSpPr>
            <xdr:cNvPr id="15409" name="GB202" hidden="1">
              <a:extLst>
                <a:ext uri="{63B3BB69-23CF-44E3-9099-C40C66FF867C}">
                  <a14:compatExt spid="_x0000_s1540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GB202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28575</xdr:rowOff>
        </xdr:from>
        <xdr:to>
          <xdr:col>8</xdr:col>
          <xdr:colOff>9525</xdr:colOff>
          <xdr:row>40</xdr:row>
          <xdr:rowOff>200025</xdr:rowOff>
        </xdr:to>
        <xdr:sp macro="" textlink="">
          <xdr:nvSpPr>
            <xdr:cNvPr id="15410" name="RB204" hidden="1">
              <a:extLst>
                <a:ext uri="{63B3BB69-23CF-44E3-9099-C40C66FF867C}">
                  <a14:compatExt spid="_x0000_s15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28575</xdr:rowOff>
        </xdr:from>
        <xdr:to>
          <xdr:col>8</xdr:col>
          <xdr:colOff>9525</xdr:colOff>
          <xdr:row>41</xdr:row>
          <xdr:rowOff>200025</xdr:rowOff>
        </xdr:to>
        <xdr:sp macro="" textlink="">
          <xdr:nvSpPr>
            <xdr:cNvPr id="15411" name="RB205" hidden="1">
              <a:extLst>
                <a:ext uri="{63B3BB69-23CF-44E3-9099-C40C66FF867C}">
                  <a14:compatExt spid="_x0000_s15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42</xdr:row>
          <xdr:rowOff>0</xdr:rowOff>
        </xdr:from>
        <xdr:to>
          <xdr:col>8</xdr:col>
          <xdr:colOff>38100</xdr:colOff>
          <xdr:row>44</xdr:row>
          <xdr:rowOff>0</xdr:rowOff>
        </xdr:to>
        <xdr:sp macro="" textlink="">
          <xdr:nvSpPr>
            <xdr:cNvPr id="15412" name="GB203" hidden="1">
              <a:extLst>
                <a:ext uri="{63B3BB69-23CF-44E3-9099-C40C66FF867C}">
                  <a14:compatExt spid="_x0000_s1541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GB203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28575</xdr:rowOff>
        </xdr:from>
        <xdr:to>
          <xdr:col>8</xdr:col>
          <xdr:colOff>9525</xdr:colOff>
          <xdr:row>42</xdr:row>
          <xdr:rowOff>200025</xdr:rowOff>
        </xdr:to>
        <xdr:sp macro="" textlink="">
          <xdr:nvSpPr>
            <xdr:cNvPr id="15413" name="RB206" hidden="1">
              <a:extLst>
                <a:ext uri="{63B3BB69-23CF-44E3-9099-C40C66FF867C}">
                  <a14:compatExt spid="_x0000_s15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28575</xdr:rowOff>
        </xdr:from>
        <xdr:to>
          <xdr:col>8</xdr:col>
          <xdr:colOff>9525</xdr:colOff>
          <xdr:row>43</xdr:row>
          <xdr:rowOff>200025</xdr:rowOff>
        </xdr:to>
        <xdr:sp macro="" textlink="">
          <xdr:nvSpPr>
            <xdr:cNvPr id="15414" name="RB207" hidden="1">
              <a:extLst>
                <a:ext uri="{63B3BB69-23CF-44E3-9099-C40C66FF867C}">
                  <a14:compatExt spid="_x0000_s15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48</xdr:row>
          <xdr:rowOff>0</xdr:rowOff>
        </xdr:from>
        <xdr:to>
          <xdr:col>13</xdr:col>
          <xdr:colOff>38100</xdr:colOff>
          <xdr:row>50</xdr:row>
          <xdr:rowOff>0</xdr:rowOff>
        </xdr:to>
        <xdr:sp macro="" textlink="">
          <xdr:nvSpPr>
            <xdr:cNvPr id="15415" name="GB204" hidden="1">
              <a:extLst>
                <a:ext uri="{63B3BB69-23CF-44E3-9099-C40C66FF867C}">
                  <a14:compatExt spid="_x0000_s1541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GB204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28575</xdr:rowOff>
        </xdr:from>
        <xdr:to>
          <xdr:col>13</xdr:col>
          <xdr:colOff>9525</xdr:colOff>
          <xdr:row>48</xdr:row>
          <xdr:rowOff>200025</xdr:rowOff>
        </xdr:to>
        <xdr:sp macro="" textlink="">
          <xdr:nvSpPr>
            <xdr:cNvPr id="15416" name="RB208" hidden="1">
              <a:extLst>
                <a:ext uri="{63B3BB69-23CF-44E3-9099-C40C66FF867C}">
                  <a14:compatExt spid="_x0000_s15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28575</xdr:rowOff>
        </xdr:from>
        <xdr:to>
          <xdr:col>13</xdr:col>
          <xdr:colOff>9525</xdr:colOff>
          <xdr:row>49</xdr:row>
          <xdr:rowOff>200025</xdr:rowOff>
        </xdr:to>
        <xdr:sp macro="" textlink="">
          <xdr:nvSpPr>
            <xdr:cNvPr id="15417" name="RB209" hidden="1">
              <a:extLst>
                <a:ext uri="{63B3BB69-23CF-44E3-9099-C40C66FF867C}">
                  <a14:compatExt spid="_x0000_s15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50</xdr:row>
          <xdr:rowOff>0</xdr:rowOff>
        </xdr:from>
        <xdr:to>
          <xdr:col>8</xdr:col>
          <xdr:colOff>38100</xdr:colOff>
          <xdr:row>52</xdr:row>
          <xdr:rowOff>0</xdr:rowOff>
        </xdr:to>
        <xdr:sp macro="" textlink="">
          <xdr:nvSpPr>
            <xdr:cNvPr id="15418" name="GB205" hidden="1">
              <a:extLst>
                <a:ext uri="{63B3BB69-23CF-44E3-9099-C40C66FF867C}">
                  <a14:compatExt spid="_x0000_s1541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GB205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28575</xdr:rowOff>
        </xdr:from>
        <xdr:to>
          <xdr:col>8</xdr:col>
          <xdr:colOff>9525</xdr:colOff>
          <xdr:row>50</xdr:row>
          <xdr:rowOff>200025</xdr:rowOff>
        </xdr:to>
        <xdr:sp macro="" textlink="">
          <xdr:nvSpPr>
            <xdr:cNvPr id="15419" name="RB210" hidden="1">
              <a:extLst>
                <a:ext uri="{63B3BB69-23CF-44E3-9099-C40C66FF867C}">
                  <a14:compatExt spid="_x0000_s15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28575</xdr:rowOff>
        </xdr:from>
        <xdr:to>
          <xdr:col>8</xdr:col>
          <xdr:colOff>9525</xdr:colOff>
          <xdr:row>51</xdr:row>
          <xdr:rowOff>200025</xdr:rowOff>
        </xdr:to>
        <xdr:sp macro="" textlink="">
          <xdr:nvSpPr>
            <xdr:cNvPr id="15420" name="RB211" hidden="1">
              <a:extLst>
                <a:ext uri="{63B3BB69-23CF-44E3-9099-C40C66FF867C}">
                  <a14:compatExt spid="_x0000_s15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87</xdr:row>
          <xdr:rowOff>0</xdr:rowOff>
        </xdr:from>
        <xdr:to>
          <xdr:col>33</xdr:col>
          <xdr:colOff>133350</xdr:colOff>
          <xdr:row>88</xdr:row>
          <xdr:rowOff>9525</xdr:rowOff>
        </xdr:to>
        <xdr:sp macro="" textlink="">
          <xdr:nvSpPr>
            <xdr:cNvPr id="15421" name="GB206" hidden="1">
              <a:extLst>
                <a:ext uri="{63B3BB69-23CF-44E3-9099-C40C66FF867C}">
                  <a14:compatExt spid="_x0000_s1542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GB206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87</xdr:row>
          <xdr:rowOff>28575</xdr:rowOff>
        </xdr:from>
        <xdr:to>
          <xdr:col>19</xdr:col>
          <xdr:colOff>9525</xdr:colOff>
          <xdr:row>87</xdr:row>
          <xdr:rowOff>200025</xdr:rowOff>
        </xdr:to>
        <xdr:sp macro="" textlink="">
          <xdr:nvSpPr>
            <xdr:cNvPr id="15422" name="RB212" hidden="1">
              <a:extLst>
                <a:ext uri="{63B3BB69-23CF-44E3-9099-C40C66FF867C}">
                  <a14:compatExt spid="_x0000_s15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87</xdr:row>
          <xdr:rowOff>28575</xdr:rowOff>
        </xdr:from>
        <xdr:to>
          <xdr:col>33</xdr:col>
          <xdr:colOff>9525</xdr:colOff>
          <xdr:row>87</xdr:row>
          <xdr:rowOff>200025</xdr:rowOff>
        </xdr:to>
        <xdr:sp macro="" textlink="">
          <xdr:nvSpPr>
            <xdr:cNvPr id="15423" name="RB213" hidden="1">
              <a:extLst>
                <a:ext uri="{63B3BB69-23CF-44E3-9099-C40C66FF867C}">
                  <a14:compatExt spid="_x0000_s15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88</xdr:row>
          <xdr:rowOff>0</xdr:rowOff>
        </xdr:from>
        <xdr:to>
          <xdr:col>25</xdr:col>
          <xdr:colOff>133350</xdr:colOff>
          <xdr:row>89</xdr:row>
          <xdr:rowOff>9525</xdr:rowOff>
        </xdr:to>
        <xdr:sp macro="" textlink="">
          <xdr:nvSpPr>
            <xdr:cNvPr id="15424" name="GB207" hidden="1">
              <a:extLst>
                <a:ext uri="{63B3BB69-23CF-44E3-9099-C40C66FF867C}">
                  <a14:compatExt spid="_x0000_s1542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GB207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88</xdr:row>
          <xdr:rowOff>28575</xdr:rowOff>
        </xdr:from>
        <xdr:to>
          <xdr:col>19</xdr:col>
          <xdr:colOff>9525</xdr:colOff>
          <xdr:row>88</xdr:row>
          <xdr:rowOff>200025</xdr:rowOff>
        </xdr:to>
        <xdr:sp macro="" textlink="">
          <xdr:nvSpPr>
            <xdr:cNvPr id="15425" name="RB214" hidden="1">
              <a:extLst>
                <a:ext uri="{63B3BB69-23CF-44E3-9099-C40C66FF867C}">
                  <a14:compatExt spid="_x0000_s15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88</xdr:row>
          <xdr:rowOff>28575</xdr:rowOff>
        </xdr:from>
        <xdr:to>
          <xdr:col>25</xdr:col>
          <xdr:colOff>9525</xdr:colOff>
          <xdr:row>88</xdr:row>
          <xdr:rowOff>200025</xdr:rowOff>
        </xdr:to>
        <xdr:sp macro="" textlink="">
          <xdr:nvSpPr>
            <xdr:cNvPr id="15426" name="RB215" hidden="1">
              <a:extLst>
                <a:ext uri="{63B3BB69-23CF-44E3-9099-C40C66FF867C}">
                  <a14:compatExt spid="_x0000_s15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89</xdr:row>
          <xdr:rowOff>0</xdr:rowOff>
        </xdr:from>
        <xdr:to>
          <xdr:col>29</xdr:col>
          <xdr:colOff>133350</xdr:colOff>
          <xdr:row>90</xdr:row>
          <xdr:rowOff>9525</xdr:rowOff>
        </xdr:to>
        <xdr:sp macro="" textlink="">
          <xdr:nvSpPr>
            <xdr:cNvPr id="15427" name="GB208" hidden="1">
              <a:extLst>
                <a:ext uri="{63B3BB69-23CF-44E3-9099-C40C66FF867C}">
                  <a14:compatExt spid="_x0000_s1542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GB208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89</xdr:row>
          <xdr:rowOff>28575</xdr:rowOff>
        </xdr:from>
        <xdr:to>
          <xdr:col>23</xdr:col>
          <xdr:colOff>9525</xdr:colOff>
          <xdr:row>89</xdr:row>
          <xdr:rowOff>200025</xdr:rowOff>
        </xdr:to>
        <xdr:sp macro="" textlink="">
          <xdr:nvSpPr>
            <xdr:cNvPr id="15428" name="RB216" hidden="1">
              <a:extLst>
                <a:ext uri="{63B3BB69-23CF-44E3-9099-C40C66FF867C}">
                  <a14:compatExt spid="_x0000_s15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89</xdr:row>
          <xdr:rowOff>28575</xdr:rowOff>
        </xdr:from>
        <xdr:to>
          <xdr:col>29</xdr:col>
          <xdr:colOff>9525</xdr:colOff>
          <xdr:row>89</xdr:row>
          <xdr:rowOff>200025</xdr:rowOff>
        </xdr:to>
        <xdr:sp macro="" textlink="">
          <xdr:nvSpPr>
            <xdr:cNvPr id="15429" name="RB217" hidden="1">
              <a:extLst>
                <a:ext uri="{63B3BB69-23CF-44E3-9099-C40C66FF867C}">
                  <a14:compatExt spid="_x0000_s15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92</xdr:row>
          <xdr:rowOff>0</xdr:rowOff>
        </xdr:from>
        <xdr:to>
          <xdr:col>15</xdr:col>
          <xdr:colOff>133350</xdr:colOff>
          <xdr:row>93</xdr:row>
          <xdr:rowOff>9525</xdr:rowOff>
        </xdr:to>
        <xdr:sp macro="" textlink="">
          <xdr:nvSpPr>
            <xdr:cNvPr id="15430" name="GB209" hidden="1">
              <a:extLst>
                <a:ext uri="{63B3BB69-23CF-44E3-9099-C40C66FF867C}">
                  <a14:compatExt spid="_x0000_s1543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GB209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28575</xdr:rowOff>
        </xdr:from>
        <xdr:to>
          <xdr:col>9</xdr:col>
          <xdr:colOff>9525</xdr:colOff>
          <xdr:row>92</xdr:row>
          <xdr:rowOff>200025</xdr:rowOff>
        </xdr:to>
        <xdr:sp macro="" textlink="">
          <xdr:nvSpPr>
            <xdr:cNvPr id="15431" name="RB218" hidden="1">
              <a:extLst>
                <a:ext uri="{63B3BB69-23CF-44E3-9099-C40C66FF867C}">
                  <a14:compatExt spid="_x0000_s15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92</xdr:row>
          <xdr:rowOff>28575</xdr:rowOff>
        </xdr:from>
        <xdr:to>
          <xdr:col>15</xdr:col>
          <xdr:colOff>9525</xdr:colOff>
          <xdr:row>92</xdr:row>
          <xdr:rowOff>200025</xdr:rowOff>
        </xdr:to>
        <xdr:sp macro="" textlink="">
          <xdr:nvSpPr>
            <xdr:cNvPr id="15432" name="RB219" hidden="1">
              <a:extLst>
                <a:ext uri="{63B3BB69-23CF-44E3-9099-C40C66FF867C}">
                  <a14:compatExt spid="_x0000_s15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93</xdr:row>
          <xdr:rowOff>0</xdr:rowOff>
        </xdr:from>
        <xdr:to>
          <xdr:col>15</xdr:col>
          <xdr:colOff>133350</xdr:colOff>
          <xdr:row>94</xdr:row>
          <xdr:rowOff>9525</xdr:rowOff>
        </xdr:to>
        <xdr:sp macro="" textlink="">
          <xdr:nvSpPr>
            <xdr:cNvPr id="15433" name="GB210" hidden="1">
              <a:extLst>
                <a:ext uri="{63B3BB69-23CF-44E3-9099-C40C66FF867C}">
                  <a14:compatExt spid="_x0000_s1543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GB210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28575</xdr:rowOff>
        </xdr:from>
        <xdr:to>
          <xdr:col>9</xdr:col>
          <xdr:colOff>9525</xdr:colOff>
          <xdr:row>93</xdr:row>
          <xdr:rowOff>200025</xdr:rowOff>
        </xdr:to>
        <xdr:sp macro="" textlink="">
          <xdr:nvSpPr>
            <xdr:cNvPr id="15434" name="RB220" hidden="1">
              <a:extLst>
                <a:ext uri="{63B3BB69-23CF-44E3-9099-C40C66FF867C}">
                  <a14:compatExt spid="_x0000_s15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28575</xdr:rowOff>
        </xdr:from>
        <xdr:to>
          <xdr:col>15</xdr:col>
          <xdr:colOff>9525</xdr:colOff>
          <xdr:row>93</xdr:row>
          <xdr:rowOff>200025</xdr:rowOff>
        </xdr:to>
        <xdr:sp macro="" textlink="">
          <xdr:nvSpPr>
            <xdr:cNvPr id="15435" name="RB221" hidden="1">
              <a:extLst>
                <a:ext uri="{63B3BB69-23CF-44E3-9099-C40C66FF867C}">
                  <a14:compatExt spid="_x0000_s15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95</xdr:row>
          <xdr:rowOff>0</xdr:rowOff>
        </xdr:from>
        <xdr:to>
          <xdr:col>15</xdr:col>
          <xdr:colOff>133350</xdr:colOff>
          <xdr:row>96</xdr:row>
          <xdr:rowOff>9525</xdr:rowOff>
        </xdr:to>
        <xdr:sp macro="" textlink="">
          <xdr:nvSpPr>
            <xdr:cNvPr id="15436" name="GB211" hidden="1">
              <a:extLst>
                <a:ext uri="{63B3BB69-23CF-44E3-9099-C40C66FF867C}">
                  <a14:compatExt spid="_x0000_s1543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GB211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95</xdr:row>
          <xdr:rowOff>28575</xdr:rowOff>
        </xdr:from>
        <xdr:to>
          <xdr:col>9</xdr:col>
          <xdr:colOff>9525</xdr:colOff>
          <xdr:row>95</xdr:row>
          <xdr:rowOff>200025</xdr:rowOff>
        </xdr:to>
        <xdr:sp macro="" textlink="">
          <xdr:nvSpPr>
            <xdr:cNvPr id="15437" name="RB222" hidden="1">
              <a:extLst>
                <a:ext uri="{63B3BB69-23CF-44E3-9099-C40C66FF867C}">
                  <a14:compatExt spid="_x0000_s15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95</xdr:row>
          <xdr:rowOff>28575</xdr:rowOff>
        </xdr:from>
        <xdr:to>
          <xdr:col>15</xdr:col>
          <xdr:colOff>9525</xdr:colOff>
          <xdr:row>95</xdr:row>
          <xdr:rowOff>200025</xdr:rowOff>
        </xdr:to>
        <xdr:sp macro="" textlink="">
          <xdr:nvSpPr>
            <xdr:cNvPr id="15438" name="RB223" hidden="1">
              <a:extLst>
                <a:ext uri="{63B3BB69-23CF-44E3-9099-C40C66FF867C}">
                  <a14:compatExt spid="_x0000_s1543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G249"/>
  <sheetViews>
    <sheetView showGridLines="0" tabSelected="1" zoomScaleNormal="100" zoomScaleSheetLayoutView="100" workbookViewId="0">
      <selection activeCell="H7" sqref="H7:AC8"/>
    </sheetView>
  </sheetViews>
  <sheetFormatPr defaultColWidth="0" defaultRowHeight="21" customHeight="1" zeroHeight="1"/>
  <cols>
    <col min="1" max="1" width="2.625" style="5" customWidth="1"/>
    <col min="2" max="55" width="2.625" style="4" customWidth="1"/>
    <col min="56" max="56" width="2.625" style="5" customWidth="1"/>
    <col min="57" max="57" width="7.5" style="5" hidden="1" customWidth="1"/>
    <col min="58" max="58" width="8.625" style="6" hidden="1" customWidth="1"/>
    <col min="59" max="59" width="29.375" style="6" hidden="1" customWidth="1"/>
    <col min="60" max="60" width="8.5" style="6" hidden="1" customWidth="1"/>
    <col min="61" max="61" width="2.625" style="6" hidden="1" customWidth="1"/>
    <col min="62" max="62" width="4.75" style="5" hidden="1" customWidth="1"/>
    <col min="63" max="63" width="2.625" style="5" hidden="1" customWidth="1"/>
    <col min="64" max="64" width="5.625" style="5" hidden="1" customWidth="1"/>
    <col min="65" max="65" width="7.625" style="5" hidden="1" customWidth="1"/>
    <col min="66" max="66" width="5.5" style="5" hidden="1" customWidth="1"/>
    <col min="67" max="67" width="8.625" style="5" hidden="1" customWidth="1"/>
    <col min="68" max="68" width="2.625" style="5" hidden="1" customWidth="1"/>
    <col min="69" max="69" width="4.625" style="5" hidden="1" customWidth="1"/>
    <col min="70" max="70" width="5.625" style="5" hidden="1" customWidth="1"/>
    <col min="71" max="71" width="2.625" style="5" hidden="1" customWidth="1"/>
    <col min="72" max="72" width="4.625" style="5" hidden="1" customWidth="1"/>
    <col min="73" max="73" width="7.875" style="5" hidden="1" customWidth="1"/>
    <col min="74" max="74" width="2.625" style="5" hidden="1" customWidth="1"/>
    <col min="75" max="75" width="7" style="6" hidden="1" customWidth="1"/>
    <col min="76" max="76" width="8.625" style="6" hidden="1" customWidth="1"/>
    <col min="77" max="77" width="35" style="6" hidden="1" customWidth="1"/>
    <col min="78" max="79" width="8.625" style="6" hidden="1" customWidth="1"/>
    <col min="80" max="80" width="10.875" style="6" hidden="1" customWidth="1"/>
    <col min="81" max="81" width="11.75" style="6" hidden="1" customWidth="1"/>
    <col min="82" max="82" width="5.75" style="6" hidden="1" customWidth="1"/>
    <col min="83" max="83" width="23" style="6" hidden="1" customWidth="1"/>
    <col min="84" max="84" width="4.75" style="6" hidden="1" customWidth="1"/>
    <col min="85" max="85" width="3.75" style="6" hidden="1" customWidth="1"/>
    <col min="86" max="16384" width="9" style="5" hidden="1"/>
  </cols>
  <sheetData>
    <row r="1" spans="2:85" ht="21" customHeight="1">
      <c r="B1" s="3" t="s">
        <v>432</v>
      </c>
      <c r="BE1" s="66"/>
      <c r="BF1" s="64" t="s">
        <v>229</v>
      </c>
      <c r="BG1" s="6" t="s">
        <v>391</v>
      </c>
      <c r="BH1" s="6" t="s">
        <v>392</v>
      </c>
      <c r="BI1" s="6">
        <f t="shared" ref="BI1:BI22" si="0">FIND("C",BH1)</f>
        <v>5</v>
      </c>
      <c r="BJ1" s="5">
        <f t="shared" ref="BJ1:BJ22" si="1">VALUE(MID(BH1,2,BI1-2))</f>
        <v>157</v>
      </c>
      <c r="BK1" s="5">
        <f t="shared" ref="BK1:BK22" si="2">VALUE(RIGHT(BH1,LEN(BH1)-BI1))</f>
        <v>18</v>
      </c>
      <c r="BL1" s="5">
        <v>3276</v>
      </c>
      <c r="BM1" s="5">
        <v>267.75</v>
      </c>
      <c r="BN1" s="5">
        <f t="shared" ref="BN1:BN22" si="3">IF(LEFT($BF1,2)="GB",BL1,BL1+2)</f>
        <v>3278</v>
      </c>
      <c r="BO1" s="5">
        <f t="shared" ref="BO1:BO22" si="4">IF(LEFT($BF1,2)="GB",BM1-5,BM1)</f>
        <v>267.75</v>
      </c>
      <c r="BQ1" s="69">
        <v>152</v>
      </c>
      <c r="BR1" s="69">
        <f t="shared" ref="BR1:BR43" si="5">21*(BQ1-1)</f>
        <v>3171</v>
      </c>
      <c r="BS1" s="69"/>
      <c r="BT1" s="69"/>
      <c r="BU1" s="69"/>
      <c r="BW1" s="90"/>
      <c r="BY1" s="91"/>
      <c r="BZ1" s="91"/>
      <c r="CA1" s="91"/>
      <c r="CB1" s="91"/>
      <c r="CC1" s="92"/>
      <c r="CD1" s="92"/>
      <c r="CE1" s="91"/>
      <c r="CF1" s="91"/>
      <c r="CG1" s="91"/>
    </row>
    <row r="2" spans="2:85" ht="21" customHeight="1">
      <c r="B2" s="93" t="s">
        <v>45</v>
      </c>
      <c r="C2" s="93"/>
      <c r="D2" s="93"/>
      <c r="E2" s="93"/>
      <c r="F2" s="93"/>
      <c r="G2" s="93"/>
      <c r="H2" s="93"/>
      <c r="I2" s="93"/>
      <c r="J2" s="93"/>
      <c r="K2" s="93"/>
      <c r="L2" s="93"/>
      <c r="M2" s="93"/>
      <c r="N2" s="93"/>
      <c r="O2" s="93"/>
      <c r="P2" s="93"/>
      <c r="Q2" s="93"/>
      <c r="R2" s="93"/>
      <c r="S2" s="93"/>
      <c r="T2" s="93"/>
      <c r="U2" s="93"/>
      <c r="V2" s="93"/>
      <c r="W2" s="93"/>
      <c r="X2" s="7"/>
      <c r="Y2" s="7"/>
      <c r="Z2" s="7"/>
      <c r="AA2" s="7"/>
      <c r="AB2" s="7"/>
      <c r="AC2" s="7"/>
      <c r="AD2" s="7"/>
      <c r="AE2" s="7"/>
      <c r="AF2" s="7"/>
      <c r="AG2" s="7"/>
      <c r="AH2" s="7"/>
      <c r="AI2" s="7"/>
      <c r="AJ2" s="7"/>
      <c r="BE2" s="66"/>
      <c r="BF2" s="64" t="s">
        <v>234</v>
      </c>
      <c r="BG2" s="6" t="s">
        <v>393</v>
      </c>
      <c r="BH2" s="6" t="s">
        <v>394</v>
      </c>
      <c r="BI2" s="6">
        <f t="shared" si="0"/>
        <v>5</v>
      </c>
      <c r="BJ2" s="5">
        <f t="shared" si="1"/>
        <v>157</v>
      </c>
      <c r="BK2" s="5">
        <f t="shared" si="2"/>
        <v>25</v>
      </c>
      <c r="BL2" s="5">
        <v>3276</v>
      </c>
      <c r="BM2" s="5">
        <v>378</v>
      </c>
      <c r="BN2" s="5">
        <f t="shared" si="3"/>
        <v>3278</v>
      </c>
      <c r="BO2" s="5">
        <f t="shared" si="4"/>
        <v>378</v>
      </c>
      <c r="BQ2" s="69">
        <v>153</v>
      </c>
      <c r="BR2" s="69">
        <f t="shared" si="5"/>
        <v>3192</v>
      </c>
      <c r="BS2" s="69"/>
      <c r="BT2" s="69"/>
      <c r="BU2" s="69"/>
      <c r="BW2" s="81" t="str">
        <f>IF(数量201="","",数量201)</f>
        <v/>
      </c>
      <c r="BX2" s="64" t="s">
        <v>138</v>
      </c>
      <c r="BY2" s="6" t="s">
        <v>307</v>
      </c>
      <c r="BZ2" s="6" t="s">
        <v>221</v>
      </c>
      <c r="CA2" s="6" t="s">
        <v>222</v>
      </c>
      <c r="CB2" s="6" t="s">
        <v>226</v>
      </c>
      <c r="CC2" s="85" t="s">
        <v>298</v>
      </c>
      <c r="CD2" s="85" t="s">
        <v>299</v>
      </c>
      <c r="CE2" s="6" t="s">
        <v>374</v>
      </c>
      <c r="CF2" s="6">
        <v>155</v>
      </c>
      <c r="CG2" s="6">
        <v>47</v>
      </c>
    </row>
    <row r="3" spans="2:85" ht="21" customHeight="1">
      <c r="B3" s="93"/>
      <c r="C3" s="93"/>
      <c r="D3" s="93"/>
      <c r="E3" s="93"/>
      <c r="F3" s="93"/>
      <c r="G3" s="93"/>
      <c r="H3" s="93"/>
      <c r="I3" s="93"/>
      <c r="J3" s="93"/>
      <c r="K3" s="93"/>
      <c r="L3" s="93"/>
      <c r="M3" s="93"/>
      <c r="N3" s="93"/>
      <c r="O3" s="93"/>
      <c r="P3" s="93"/>
      <c r="Q3" s="93"/>
      <c r="R3" s="93"/>
      <c r="S3" s="93"/>
      <c r="T3" s="93"/>
      <c r="U3" s="93"/>
      <c r="V3" s="93"/>
      <c r="W3" s="93"/>
      <c r="X3" s="7"/>
      <c r="Y3" s="7"/>
      <c r="Z3" s="7"/>
      <c r="AA3" s="7"/>
      <c r="AB3" s="7"/>
      <c r="AC3" s="7"/>
      <c r="AD3" s="7"/>
      <c r="AE3" s="7"/>
      <c r="AF3" s="7"/>
      <c r="AG3" s="7"/>
      <c r="AH3" s="7"/>
      <c r="AI3" s="7"/>
      <c r="AJ3" s="7"/>
      <c r="AK3" s="7"/>
      <c r="AL3" s="8" t="s">
        <v>1</v>
      </c>
      <c r="AM3" s="9"/>
      <c r="AN3" s="9"/>
      <c r="AO3" s="9"/>
      <c r="AP3" s="9"/>
      <c r="AQ3" s="9"/>
      <c r="AR3" s="10" t="s">
        <v>2</v>
      </c>
      <c r="AS3" s="9"/>
      <c r="AT3" s="9"/>
      <c r="AU3" s="95"/>
      <c r="AV3" s="95"/>
      <c r="AW3" s="11" t="s">
        <v>34</v>
      </c>
      <c r="AX3" s="95"/>
      <c r="AY3" s="95"/>
      <c r="AZ3" s="11" t="s">
        <v>30</v>
      </c>
      <c r="BA3" s="95"/>
      <c r="BB3" s="95"/>
      <c r="BC3" s="12" t="s">
        <v>29</v>
      </c>
      <c r="BE3" s="66"/>
      <c r="BF3" s="64" t="s">
        <v>245</v>
      </c>
      <c r="BG3" s="6" t="s">
        <v>395</v>
      </c>
      <c r="BH3" s="6" t="s">
        <v>396</v>
      </c>
      <c r="BI3" s="6">
        <f t="shared" si="0"/>
        <v>5</v>
      </c>
      <c r="BJ3" s="5">
        <f t="shared" si="1"/>
        <v>157</v>
      </c>
      <c r="BK3" s="5">
        <f t="shared" si="2"/>
        <v>32</v>
      </c>
      <c r="BL3" s="5">
        <v>3276</v>
      </c>
      <c r="BM3" s="5">
        <v>488.25</v>
      </c>
      <c r="BN3" s="5">
        <f t="shared" si="3"/>
        <v>3278</v>
      </c>
      <c r="BO3" s="5">
        <f t="shared" si="4"/>
        <v>488.25</v>
      </c>
      <c r="BQ3" s="69">
        <v>154</v>
      </c>
      <c r="BR3" s="69">
        <f t="shared" si="5"/>
        <v>3213</v>
      </c>
      <c r="BS3" s="69"/>
      <c r="BT3" s="69"/>
      <c r="BU3" s="69"/>
      <c r="BW3" s="81" t="str">
        <f>IF(数量202="","",数量202)</f>
        <v/>
      </c>
      <c r="BX3" s="64" t="s">
        <v>139</v>
      </c>
      <c r="BY3" s="6" t="s">
        <v>308</v>
      </c>
      <c r="BZ3" s="6" t="s">
        <v>221</v>
      </c>
      <c r="CA3" s="6" t="s">
        <v>225</v>
      </c>
      <c r="CB3" s="6" t="s">
        <v>226</v>
      </c>
      <c r="CC3" s="85" t="s">
        <v>300</v>
      </c>
      <c r="CD3" s="85" t="s">
        <v>219</v>
      </c>
      <c r="CE3" s="6" t="s">
        <v>301</v>
      </c>
      <c r="CF3" s="6">
        <v>155</v>
      </c>
      <c r="CG3" s="6">
        <v>50</v>
      </c>
    </row>
    <row r="4" spans="2:85" ht="21" customHeight="1">
      <c r="B4" s="94"/>
      <c r="C4" s="94"/>
      <c r="D4" s="94"/>
      <c r="E4" s="94"/>
      <c r="F4" s="94"/>
      <c r="G4" s="94"/>
      <c r="H4" s="94"/>
      <c r="I4" s="94"/>
      <c r="J4" s="94"/>
      <c r="K4" s="94"/>
      <c r="L4" s="94"/>
      <c r="M4" s="94"/>
      <c r="N4" s="94"/>
      <c r="O4" s="94"/>
      <c r="P4" s="94"/>
      <c r="Q4" s="94"/>
      <c r="R4" s="94"/>
      <c r="S4" s="94"/>
      <c r="T4" s="94"/>
      <c r="U4" s="94"/>
      <c r="V4" s="94"/>
      <c r="W4" s="94"/>
      <c r="X4" s="7"/>
      <c r="Y4" s="7"/>
      <c r="Z4" s="7"/>
      <c r="AA4" s="7"/>
      <c r="AB4" s="7"/>
      <c r="AC4" s="7"/>
      <c r="AD4" s="7"/>
      <c r="AE4" s="7"/>
      <c r="AF4" s="7"/>
      <c r="AG4" s="7"/>
      <c r="AH4" s="7"/>
      <c r="AI4" s="7"/>
      <c r="AJ4" s="7"/>
      <c r="AK4" s="7"/>
      <c r="AL4" s="96"/>
      <c r="AM4" s="97"/>
      <c r="AN4" s="97"/>
      <c r="AO4" s="97"/>
      <c r="AP4" s="97"/>
      <c r="AQ4" s="98"/>
      <c r="AR4" s="8" t="s">
        <v>3</v>
      </c>
      <c r="AS4" s="10"/>
      <c r="AT4" s="10"/>
      <c r="AU4" s="13"/>
      <c r="AV4" s="99"/>
      <c r="AW4" s="100"/>
      <c r="AX4" s="100"/>
      <c r="AY4" s="100"/>
      <c r="AZ4" s="100"/>
      <c r="BA4" s="100"/>
      <c r="BB4" s="100"/>
      <c r="BC4" s="101"/>
      <c r="BE4" s="67"/>
      <c r="BF4" s="64" t="s">
        <v>228</v>
      </c>
      <c r="BG4" s="6" t="s">
        <v>384</v>
      </c>
      <c r="BH4" s="6" t="s">
        <v>397</v>
      </c>
      <c r="BI4" s="6">
        <f t="shared" si="0"/>
        <v>5</v>
      </c>
      <c r="BJ4" s="5">
        <f t="shared" si="1"/>
        <v>188</v>
      </c>
      <c r="BK4" s="5">
        <f t="shared" si="2"/>
        <v>8</v>
      </c>
      <c r="BL4" s="5">
        <v>3927</v>
      </c>
      <c r="BM4" s="5">
        <v>110.25</v>
      </c>
      <c r="BN4" s="5">
        <f t="shared" si="3"/>
        <v>3929</v>
      </c>
      <c r="BO4" s="5">
        <f t="shared" si="4"/>
        <v>110.25</v>
      </c>
      <c r="BQ4" s="69">
        <v>155</v>
      </c>
      <c r="BR4" s="69">
        <f t="shared" si="5"/>
        <v>3234</v>
      </c>
      <c r="BS4" s="69"/>
      <c r="BT4" s="69"/>
      <c r="BU4" s="69"/>
      <c r="BW4" s="81" t="str">
        <f>IF(数量203="","",数量203)</f>
        <v/>
      </c>
      <c r="BX4" s="64" t="s">
        <v>140</v>
      </c>
      <c r="BY4" s="6" t="s">
        <v>309</v>
      </c>
      <c r="BZ4" s="6" t="s">
        <v>221</v>
      </c>
      <c r="CA4" s="6" t="s">
        <v>222</v>
      </c>
      <c r="CB4" s="6" t="s">
        <v>226</v>
      </c>
      <c r="CC4" s="85" t="s">
        <v>288</v>
      </c>
      <c r="CD4" s="85" t="s">
        <v>289</v>
      </c>
      <c r="CE4" s="6" t="s">
        <v>301</v>
      </c>
      <c r="CF4" s="6">
        <v>155</v>
      </c>
      <c r="CG4" s="6">
        <v>53</v>
      </c>
    </row>
    <row r="5" spans="2:85" ht="21" customHeight="1">
      <c r="B5" s="75" t="s">
        <v>64</v>
      </c>
      <c r="C5" s="76"/>
      <c r="D5" s="76"/>
      <c r="E5" s="76"/>
      <c r="F5" s="76"/>
      <c r="G5" s="76"/>
      <c r="H5" s="76"/>
      <c r="I5" s="76"/>
      <c r="J5" s="77"/>
      <c r="K5" s="77"/>
      <c r="L5" s="76"/>
      <c r="M5" s="76"/>
      <c r="N5" s="76"/>
      <c r="O5" s="76"/>
      <c r="P5" s="76"/>
      <c r="Q5" s="76"/>
      <c r="R5" s="78"/>
      <c r="S5" s="76" t="s">
        <v>122</v>
      </c>
      <c r="T5" s="76"/>
      <c r="U5" s="76"/>
      <c r="V5" s="76"/>
      <c r="W5" s="79"/>
      <c r="X5" s="79"/>
      <c r="Y5" s="78"/>
      <c r="Z5" s="79" t="s">
        <v>123</v>
      </c>
      <c r="AA5" s="79"/>
      <c r="AB5" s="79"/>
      <c r="AC5" s="79"/>
      <c r="AD5" s="79"/>
      <c r="AE5" s="79"/>
      <c r="AF5" s="78"/>
      <c r="AG5" s="79" t="s">
        <v>124</v>
      </c>
      <c r="AH5" s="79"/>
      <c r="AI5" s="79"/>
      <c r="AJ5" s="79"/>
      <c r="AK5" s="79"/>
      <c r="AL5" s="79"/>
      <c r="AM5" s="77"/>
      <c r="AN5" s="77"/>
      <c r="AO5" s="77"/>
      <c r="AP5" s="77"/>
      <c r="AQ5" s="77"/>
      <c r="AR5" s="77"/>
      <c r="AS5" s="77"/>
      <c r="AT5" s="80"/>
      <c r="AU5" s="77"/>
      <c r="AV5" s="77"/>
      <c r="AW5" s="77"/>
      <c r="AX5" s="77"/>
      <c r="AY5" s="77"/>
      <c r="AZ5" s="77"/>
      <c r="BA5" s="77"/>
      <c r="BB5" s="77"/>
      <c r="BC5" s="74"/>
      <c r="BE5" s="67"/>
      <c r="BF5" s="64" t="s">
        <v>230</v>
      </c>
      <c r="BG5" s="6" t="s">
        <v>385</v>
      </c>
      <c r="BH5" s="6" t="s">
        <v>398</v>
      </c>
      <c r="BI5" s="6">
        <f t="shared" si="0"/>
        <v>5</v>
      </c>
      <c r="BJ5" s="5">
        <f t="shared" si="1"/>
        <v>188</v>
      </c>
      <c r="BK5" s="5">
        <f t="shared" si="2"/>
        <v>20</v>
      </c>
      <c r="BL5" s="5">
        <v>3927</v>
      </c>
      <c r="BM5" s="5">
        <v>299.25</v>
      </c>
      <c r="BN5" s="5">
        <f t="shared" si="3"/>
        <v>3929</v>
      </c>
      <c r="BO5" s="5">
        <f t="shared" si="4"/>
        <v>299.25</v>
      </c>
      <c r="BQ5" s="69">
        <v>156</v>
      </c>
      <c r="BR5" s="69">
        <f t="shared" si="5"/>
        <v>3255</v>
      </c>
      <c r="BS5" s="69"/>
      <c r="BT5" s="69"/>
      <c r="BU5" s="69"/>
      <c r="BW5" s="82" t="str">
        <f>IF(文字201="","",文字201)</f>
        <v/>
      </c>
      <c r="BX5" s="64" t="s">
        <v>135</v>
      </c>
      <c r="BY5" s="6" t="s">
        <v>310</v>
      </c>
      <c r="CF5" s="6">
        <v>156</v>
      </c>
      <c r="CG5" s="6">
        <v>38</v>
      </c>
    </row>
    <row r="6" spans="2:85" ht="21" customHeight="1">
      <c r="B6" s="116" t="s">
        <v>19</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8"/>
      <c r="BE6" s="67"/>
      <c r="BF6" s="64" t="s">
        <v>231</v>
      </c>
      <c r="BG6" s="6" t="s">
        <v>386</v>
      </c>
      <c r="BH6" s="6" t="s">
        <v>399</v>
      </c>
      <c r="BI6" s="6">
        <f t="shared" si="0"/>
        <v>5</v>
      </c>
      <c r="BJ6" s="5">
        <f t="shared" si="1"/>
        <v>188</v>
      </c>
      <c r="BK6" s="5">
        <f t="shared" si="2"/>
        <v>29</v>
      </c>
      <c r="BL6" s="5">
        <v>3927</v>
      </c>
      <c r="BM6" s="5">
        <v>441</v>
      </c>
      <c r="BN6" s="5">
        <f t="shared" si="3"/>
        <v>3929</v>
      </c>
      <c r="BO6" s="5">
        <f t="shared" si="4"/>
        <v>441</v>
      </c>
      <c r="BQ6" s="69">
        <v>157</v>
      </c>
      <c r="BR6" s="69">
        <f t="shared" si="5"/>
        <v>3276</v>
      </c>
      <c r="BS6" s="69"/>
      <c r="BT6" s="69"/>
      <c r="BU6" s="69"/>
      <c r="BW6" s="82" t="str">
        <f>IF(文字202="","",文字202)</f>
        <v/>
      </c>
      <c r="BX6" s="64" t="s">
        <v>136</v>
      </c>
      <c r="BY6" s="6" t="s">
        <v>311</v>
      </c>
      <c r="BZ6" s="6" t="s">
        <v>221</v>
      </c>
      <c r="CA6" s="6" t="s">
        <v>223</v>
      </c>
      <c r="CB6" s="6" t="s">
        <v>305</v>
      </c>
      <c r="CC6" s="85" t="s">
        <v>302</v>
      </c>
      <c r="CD6" s="85" t="s">
        <v>219</v>
      </c>
      <c r="CE6" s="6" t="s">
        <v>375</v>
      </c>
      <c r="CF6" s="6">
        <v>156</v>
      </c>
      <c r="CG6" s="6">
        <v>48</v>
      </c>
    </row>
    <row r="7" spans="2:85" ht="21" customHeight="1">
      <c r="B7" s="105" t="s">
        <v>47</v>
      </c>
      <c r="C7" s="106"/>
      <c r="D7" s="106"/>
      <c r="E7" s="106"/>
      <c r="F7" s="106"/>
      <c r="G7" s="107"/>
      <c r="H7" s="119"/>
      <c r="I7" s="120"/>
      <c r="J7" s="120"/>
      <c r="K7" s="120"/>
      <c r="L7" s="120"/>
      <c r="M7" s="120"/>
      <c r="N7" s="120"/>
      <c r="O7" s="120"/>
      <c r="P7" s="120"/>
      <c r="Q7" s="120"/>
      <c r="R7" s="120"/>
      <c r="S7" s="120"/>
      <c r="T7" s="120"/>
      <c r="U7" s="120"/>
      <c r="V7" s="120"/>
      <c r="W7" s="120"/>
      <c r="X7" s="120"/>
      <c r="Y7" s="120"/>
      <c r="Z7" s="120"/>
      <c r="AA7" s="120"/>
      <c r="AB7" s="120"/>
      <c r="AC7" s="121"/>
      <c r="AD7" s="105" t="s">
        <v>28</v>
      </c>
      <c r="AE7" s="106"/>
      <c r="AF7" s="107"/>
      <c r="AG7" s="119"/>
      <c r="AH7" s="120"/>
      <c r="AI7" s="120"/>
      <c r="AJ7" s="120"/>
      <c r="AK7" s="120"/>
      <c r="AL7" s="120"/>
      <c r="AM7" s="120"/>
      <c r="AN7" s="120"/>
      <c r="AO7" s="120"/>
      <c r="AP7" s="120"/>
      <c r="AQ7" s="120"/>
      <c r="AR7" s="120"/>
      <c r="AS7" s="120"/>
      <c r="AT7" s="120"/>
      <c r="AU7" s="120"/>
      <c r="AV7" s="120"/>
      <c r="AW7" s="120"/>
      <c r="AX7" s="120"/>
      <c r="AY7" s="120"/>
      <c r="AZ7" s="120"/>
      <c r="BA7" s="120"/>
      <c r="BB7" s="120"/>
      <c r="BC7" s="121"/>
      <c r="BE7" s="67"/>
      <c r="BF7" s="64" t="s">
        <v>232</v>
      </c>
      <c r="BG7" s="6" t="s">
        <v>387</v>
      </c>
      <c r="BH7" s="6" t="s">
        <v>400</v>
      </c>
      <c r="BI7" s="6">
        <f t="shared" si="0"/>
        <v>5</v>
      </c>
      <c r="BJ7" s="5">
        <f t="shared" si="1"/>
        <v>188</v>
      </c>
      <c r="BK7" s="5">
        <f t="shared" si="2"/>
        <v>41</v>
      </c>
      <c r="BL7" s="5">
        <v>3927</v>
      </c>
      <c r="BM7" s="5">
        <v>630</v>
      </c>
      <c r="BN7" s="5">
        <f t="shared" si="3"/>
        <v>3929</v>
      </c>
      <c r="BO7" s="5">
        <f t="shared" si="4"/>
        <v>630</v>
      </c>
      <c r="BQ7" s="69">
        <v>158</v>
      </c>
      <c r="BR7" s="69">
        <f t="shared" si="5"/>
        <v>3297</v>
      </c>
      <c r="BS7" s="69"/>
      <c r="BT7" s="69"/>
      <c r="BU7" s="69"/>
      <c r="BW7" s="82" t="str">
        <f>IF(文字203="","",文字203)</f>
        <v/>
      </c>
      <c r="BX7" s="64" t="s">
        <v>137</v>
      </c>
      <c r="BY7" s="6" t="s">
        <v>332</v>
      </c>
      <c r="CF7" s="6">
        <v>159</v>
      </c>
      <c r="CG7" s="6">
        <v>8</v>
      </c>
    </row>
    <row r="8" spans="2:85" ht="21" customHeight="1">
      <c r="B8" s="108"/>
      <c r="C8" s="109"/>
      <c r="D8" s="109"/>
      <c r="E8" s="109"/>
      <c r="F8" s="109"/>
      <c r="G8" s="110"/>
      <c r="H8" s="122"/>
      <c r="I8" s="123"/>
      <c r="J8" s="123"/>
      <c r="K8" s="123"/>
      <c r="L8" s="123"/>
      <c r="M8" s="123"/>
      <c r="N8" s="123"/>
      <c r="O8" s="123"/>
      <c r="P8" s="123"/>
      <c r="Q8" s="123"/>
      <c r="R8" s="123"/>
      <c r="S8" s="123"/>
      <c r="T8" s="123"/>
      <c r="U8" s="123"/>
      <c r="V8" s="123"/>
      <c r="W8" s="123"/>
      <c r="X8" s="123"/>
      <c r="Y8" s="123"/>
      <c r="Z8" s="123"/>
      <c r="AA8" s="123"/>
      <c r="AB8" s="123"/>
      <c r="AC8" s="124"/>
      <c r="AD8" s="108"/>
      <c r="AE8" s="109"/>
      <c r="AF8" s="110"/>
      <c r="AG8" s="122"/>
      <c r="AH8" s="123"/>
      <c r="AI8" s="123"/>
      <c r="AJ8" s="123"/>
      <c r="AK8" s="123"/>
      <c r="AL8" s="123"/>
      <c r="AM8" s="123"/>
      <c r="AN8" s="123"/>
      <c r="AO8" s="123"/>
      <c r="AP8" s="123"/>
      <c r="AQ8" s="123"/>
      <c r="AR8" s="123"/>
      <c r="AS8" s="123"/>
      <c r="AT8" s="123"/>
      <c r="AU8" s="123"/>
      <c r="AV8" s="123"/>
      <c r="AW8" s="123"/>
      <c r="AX8" s="123"/>
      <c r="AY8" s="123"/>
      <c r="AZ8" s="123"/>
      <c r="BA8" s="123"/>
      <c r="BB8" s="123"/>
      <c r="BC8" s="124"/>
      <c r="BE8" s="67"/>
      <c r="BF8" s="64" t="s">
        <v>233</v>
      </c>
      <c r="BG8" s="6" t="s">
        <v>388</v>
      </c>
      <c r="BH8" s="6" t="s">
        <v>401</v>
      </c>
      <c r="BI8" s="6">
        <f t="shared" si="0"/>
        <v>5</v>
      </c>
      <c r="BJ8" s="5">
        <f t="shared" si="1"/>
        <v>189</v>
      </c>
      <c r="BK8" s="5">
        <f t="shared" si="2"/>
        <v>8</v>
      </c>
      <c r="BL8" s="5">
        <v>3948</v>
      </c>
      <c r="BM8" s="5">
        <v>110.25</v>
      </c>
      <c r="BN8" s="5">
        <f t="shared" si="3"/>
        <v>3950</v>
      </c>
      <c r="BO8" s="5">
        <f t="shared" si="4"/>
        <v>110.25</v>
      </c>
      <c r="BQ8" s="69">
        <v>159</v>
      </c>
      <c r="BR8" s="69">
        <f t="shared" si="5"/>
        <v>3318</v>
      </c>
      <c r="BS8" s="69"/>
      <c r="BT8" s="69"/>
      <c r="BU8" s="69"/>
      <c r="BW8" s="82" t="str">
        <f>IF(文字204="","",文字204)</f>
        <v/>
      </c>
      <c r="BX8" s="64" t="s">
        <v>151</v>
      </c>
      <c r="BY8" s="6" t="s">
        <v>333</v>
      </c>
      <c r="CF8" s="6">
        <v>159</v>
      </c>
      <c r="CG8" s="6">
        <v>33</v>
      </c>
    </row>
    <row r="9" spans="2:85" ht="21" customHeight="1">
      <c r="B9" s="105" t="s">
        <v>27</v>
      </c>
      <c r="C9" s="106"/>
      <c r="D9" s="106"/>
      <c r="E9" s="106"/>
      <c r="F9" s="106"/>
      <c r="G9" s="107"/>
      <c r="H9" s="119"/>
      <c r="I9" s="120"/>
      <c r="J9" s="120"/>
      <c r="K9" s="120"/>
      <c r="L9" s="120"/>
      <c r="M9" s="120"/>
      <c r="N9" s="120"/>
      <c r="O9" s="120"/>
      <c r="P9" s="120"/>
      <c r="Q9" s="120"/>
      <c r="R9" s="120"/>
      <c r="S9" s="120"/>
      <c r="T9" s="121"/>
      <c r="U9" s="125" t="s">
        <v>75</v>
      </c>
      <c r="V9" s="126"/>
      <c r="W9" s="126"/>
      <c r="X9" s="126"/>
      <c r="Y9" s="126"/>
      <c r="Z9" s="127"/>
      <c r="AA9" s="16" t="s">
        <v>76</v>
      </c>
      <c r="AB9" s="17"/>
      <c r="AC9" s="17"/>
      <c r="AD9" s="131"/>
      <c r="AE9" s="131"/>
      <c r="AF9" s="131"/>
      <c r="AG9" s="131"/>
      <c r="AH9" s="131"/>
      <c r="AI9" s="131"/>
      <c r="AJ9" s="131"/>
      <c r="AK9" s="131"/>
      <c r="AL9" s="131"/>
      <c r="AM9" s="132"/>
      <c r="AN9" s="18" t="s">
        <v>77</v>
      </c>
      <c r="AO9" s="19"/>
      <c r="AP9" s="133" t="s">
        <v>214</v>
      </c>
      <c r="AQ9" s="131"/>
      <c r="AR9" s="131"/>
      <c r="AS9" s="131"/>
      <c r="AT9" s="131"/>
      <c r="AU9" s="131"/>
      <c r="AV9" s="131"/>
      <c r="AW9" s="131"/>
      <c r="AX9" s="131"/>
      <c r="AY9" s="131"/>
      <c r="AZ9" s="131"/>
      <c r="BA9" s="131"/>
      <c r="BB9" s="131"/>
      <c r="BC9" s="132"/>
      <c r="BE9" s="1"/>
      <c r="BF9" s="64" t="s">
        <v>235</v>
      </c>
      <c r="BG9" s="6" t="s">
        <v>278</v>
      </c>
      <c r="BH9" s="6" t="s">
        <v>402</v>
      </c>
      <c r="BI9" s="6">
        <f t="shared" si="0"/>
        <v>5</v>
      </c>
      <c r="BJ9" s="5">
        <f t="shared" si="1"/>
        <v>193</v>
      </c>
      <c r="BK9" s="5">
        <f>VALUE(RIGHT(BH9,LEN(BH9)-BI9))+1</f>
        <v>8</v>
      </c>
      <c r="BL9" s="5">
        <v>4032</v>
      </c>
      <c r="BM9" s="5">
        <v>110.25</v>
      </c>
      <c r="BN9" s="5">
        <f t="shared" si="3"/>
        <v>4032</v>
      </c>
      <c r="BO9" s="5">
        <f t="shared" si="4"/>
        <v>105.25</v>
      </c>
      <c r="BQ9" s="69">
        <v>160</v>
      </c>
      <c r="BR9" s="69">
        <f t="shared" si="5"/>
        <v>3339</v>
      </c>
      <c r="BS9" s="69"/>
      <c r="BT9" s="69"/>
      <c r="BU9" s="69"/>
      <c r="BW9" s="82" t="str">
        <f>IF(文字205="","",文字205)</f>
        <v/>
      </c>
      <c r="BX9" s="64" t="s">
        <v>152</v>
      </c>
      <c r="BY9" s="6" t="s">
        <v>334</v>
      </c>
      <c r="CF9" s="6">
        <v>161</v>
      </c>
      <c r="CG9" s="6">
        <v>8</v>
      </c>
    </row>
    <row r="10" spans="2:85" ht="21" customHeight="1">
      <c r="B10" s="108"/>
      <c r="C10" s="109"/>
      <c r="D10" s="109"/>
      <c r="E10" s="109"/>
      <c r="F10" s="109"/>
      <c r="G10" s="110"/>
      <c r="H10" s="122"/>
      <c r="I10" s="123"/>
      <c r="J10" s="123"/>
      <c r="K10" s="123"/>
      <c r="L10" s="123"/>
      <c r="M10" s="123"/>
      <c r="N10" s="123"/>
      <c r="O10" s="123"/>
      <c r="P10" s="123"/>
      <c r="Q10" s="123"/>
      <c r="R10" s="123"/>
      <c r="S10" s="123"/>
      <c r="T10" s="124"/>
      <c r="U10" s="128"/>
      <c r="V10" s="129"/>
      <c r="W10" s="129"/>
      <c r="X10" s="129"/>
      <c r="Y10" s="129"/>
      <c r="Z10" s="130"/>
      <c r="AA10" s="102"/>
      <c r="AB10" s="103"/>
      <c r="AC10" s="103"/>
      <c r="AD10" s="103"/>
      <c r="AE10" s="103"/>
      <c r="AF10" s="103"/>
      <c r="AG10" s="103"/>
      <c r="AH10" s="103"/>
      <c r="AI10" s="103"/>
      <c r="AJ10" s="103"/>
      <c r="AK10" s="103"/>
      <c r="AL10" s="103"/>
      <c r="AM10" s="104"/>
      <c r="AN10" s="20" t="s">
        <v>78</v>
      </c>
      <c r="AO10" s="21"/>
      <c r="AP10" s="102" t="s">
        <v>214</v>
      </c>
      <c r="AQ10" s="103"/>
      <c r="AR10" s="103"/>
      <c r="AS10" s="103"/>
      <c r="AT10" s="103"/>
      <c r="AU10" s="103"/>
      <c r="AV10" s="103"/>
      <c r="AW10" s="103"/>
      <c r="AX10" s="103"/>
      <c r="AY10" s="103"/>
      <c r="AZ10" s="103"/>
      <c r="BA10" s="103"/>
      <c r="BB10" s="103"/>
      <c r="BC10" s="104"/>
      <c r="BE10" s="66"/>
      <c r="BF10" s="64" t="s">
        <v>246</v>
      </c>
      <c r="BG10" s="6" t="s">
        <v>389</v>
      </c>
      <c r="BH10" s="6" t="s">
        <v>403</v>
      </c>
      <c r="BI10" s="6">
        <f t="shared" si="0"/>
        <v>5</v>
      </c>
      <c r="BJ10" s="5">
        <f t="shared" si="1"/>
        <v>193</v>
      </c>
      <c r="BK10" s="5">
        <f t="shared" si="2"/>
        <v>8</v>
      </c>
      <c r="BL10" s="5">
        <v>4032</v>
      </c>
      <c r="BM10" s="5">
        <v>110.25</v>
      </c>
      <c r="BN10" s="5">
        <f t="shared" si="3"/>
        <v>4034</v>
      </c>
      <c r="BO10" s="5">
        <f t="shared" si="4"/>
        <v>110.25</v>
      </c>
      <c r="BQ10" s="69">
        <v>161</v>
      </c>
      <c r="BR10" s="69">
        <f t="shared" si="5"/>
        <v>3360</v>
      </c>
      <c r="BS10" s="69"/>
      <c r="BT10" s="69"/>
      <c r="BU10" s="69"/>
      <c r="BW10" s="82" t="str">
        <f>IF(文字206="","",文字206)</f>
        <v/>
      </c>
      <c r="BX10" s="64" t="s">
        <v>153</v>
      </c>
      <c r="BY10" s="6" t="s">
        <v>335</v>
      </c>
      <c r="BZ10" s="6" t="s">
        <v>295</v>
      </c>
      <c r="CA10" s="6" t="s">
        <v>224</v>
      </c>
      <c r="CB10" s="6" t="s">
        <v>226</v>
      </c>
      <c r="CC10" s="85" t="s">
        <v>219</v>
      </c>
      <c r="CD10" s="85" t="s">
        <v>219</v>
      </c>
      <c r="CF10" s="6">
        <v>161</v>
      </c>
      <c r="CG10" s="6">
        <v>30</v>
      </c>
    </row>
    <row r="11" spans="2:85" ht="21" customHeight="1">
      <c r="B11" s="105" t="s">
        <v>4</v>
      </c>
      <c r="C11" s="106"/>
      <c r="D11" s="106"/>
      <c r="E11" s="106"/>
      <c r="F11" s="106"/>
      <c r="G11" s="107"/>
      <c r="H11" s="16" t="s">
        <v>217</v>
      </c>
      <c r="I11" s="111"/>
      <c r="J11" s="111"/>
      <c r="K11" s="111"/>
      <c r="L11" s="111"/>
      <c r="M11" s="16" t="s">
        <v>218</v>
      </c>
      <c r="N11" s="17"/>
      <c r="O11" s="17"/>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2"/>
      <c r="AN11" s="22" t="s">
        <v>32</v>
      </c>
      <c r="AO11" s="23"/>
      <c r="AP11" s="23"/>
      <c r="AQ11" s="23"/>
      <c r="AR11" s="23"/>
      <c r="AS11" s="23"/>
      <c r="AT11" s="23"/>
      <c r="AU11" s="23"/>
      <c r="AV11" s="23"/>
      <c r="AW11" s="23"/>
      <c r="AX11" s="24"/>
      <c r="AY11" s="24"/>
      <c r="AZ11" s="24"/>
      <c r="BA11" s="24"/>
      <c r="BB11" s="24"/>
      <c r="BC11" s="25"/>
      <c r="BE11" s="66"/>
      <c r="BF11" s="64" t="s">
        <v>247</v>
      </c>
      <c r="BG11" s="6" t="s">
        <v>390</v>
      </c>
      <c r="BH11" s="6" t="s">
        <v>404</v>
      </c>
      <c r="BI11" s="6">
        <f t="shared" si="0"/>
        <v>5</v>
      </c>
      <c r="BJ11" s="5">
        <f t="shared" si="1"/>
        <v>194</v>
      </c>
      <c r="BK11" s="5">
        <f t="shared" si="2"/>
        <v>8</v>
      </c>
      <c r="BL11" s="5">
        <v>4053</v>
      </c>
      <c r="BM11" s="5">
        <v>110.25</v>
      </c>
      <c r="BN11" s="5">
        <f t="shared" si="3"/>
        <v>4055</v>
      </c>
      <c r="BO11" s="5">
        <f t="shared" si="4"/>
        <v>110.25</v>
      </c>
      <c r="BQ11" s="69">
        <v>162</v>
      </c>
      <c r="BR11" s="69">
        <f t="shared" si="5"/>
        <v>3381</v>
      </c>
      <c r="BS11" s="69"/>
      <c r="BT11" s="69"/>
      <c r="BU11" s="69"/>
      <c r="BW11" s="82" t="str">
        <f>IF(文字207="","",文字207)</f>
        <v/>
      </c>
      <c r="BX11" s="64" t="s">
        <v>154</v>
      </c>
      <c r="BY11" s="6" t="s">
        <v>336</v>
      </c>
      <c r="CF11" s="6">
        <v>162</v>
      </c>
      <c r="CG11" s="6">
        <v>27</v>
      </c>
    </row>
    <row r="12" spans="2:85" ht="21" customHeight="1">
      <c r="B12" s="108"/>
      <c r="C12" s="109"/>
      <c r="D12" s="109"/>
      <c r="E12" s="109"/>
      <c r="F12" s="109"/>
      <c r="G12" s="110"/>
      <c r="H12" s="26" t="s">
        <v>5</v>
      </c>
      <c r="I12" s="27"/>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4"/>
      <c r="AN12" s="113" t="s">
        <v>216</v>
      </c>
      <c r="AO12" s="114"/>
      <c r="AP12" s="114"/>
      <c r="AQ12" s="114"/>
      <c r="AR12" s="114"/>
      <c r="AS12" s="114"/>
      <c r="AT12" s="114"/>
      <c r="AU12" s="114"/>
      <c r="AV12" s="114"/>
      <c r="AW12" s="114"/>
      <c r="AX12" s="114"/>
      <c r="AY12" s="114"/>
      <c r="AZ12" s="114"/>
      <c r="BA12" s="114"/>
      <c r="BB12" s="114"/>
      <c r="BC12" s="115"/>
      <c r="BE12" s="1"/>
      <c r="BF12" s="64" t="s">
        <v>236</v>
      </c>
      <c r="BG12" s="6" t="s">
        <v>279</v>
      </c>
      <c r="BH12" s="6" t="s">
        <v>405</v>
      </c>
      <c r="BI12" s="6">
        <f t="shared" si="0"/>
        <v>5</v>
      </c>
      <c r="BJ12" s="5">
        <f t="shared" si="1"/>
        <v>195</v>
      </c>
      <c r="BK12" s="5">
        <f>VALUE(RIGHT(BH12,LEN(BH12)-BI12))+1</f>
        <v>8</v>
      </c>
      <c r="BL12" s="5">
        <v>4074</v>
      </c>
      <c r="BM12" s="5">
        <v>110.25</v>
      </c>
      <c r="BN12" s="5">
        <f t="shared" si="3"/>
        <v>4074</v>
      </c>
      <c r="BO12" s="5">
        <f t="shared" si="4"/>
        <v>105.25</v>
      </c>
      <c r="BQ12" s="69">
        <v>163</v>
      </c>
      <c r="BR12" s="69">
        <f t="shared" si="5"/>
        <v>3402</v>
      </c>
      <c r="BS12" s="69"/>
      <c r="BT12" s="69"/>
      <c r="BU12" s="69"/>
      <c r="BW12" s="82" t="str">
        <f>IF(文字208="","",文字208)</f>
        <v>　　　　－　　　　－</v>
      </c>
      <c r="BX12" s="64" t="s">
        <v>155</v>
      </c>
      <c r="BY12" s="6" t="s">
        <v>337</v>
      </c>
      <c r="CF12" s="6">
        <v>161</v>
      </c>
      <c r="CG12" s="6">
        <v>42</v>
      </c>
    </row>
    <row r="13" spans="2:85" ht="21" customHeight="1">
      <c r="B13" s="116" t="s">
        <v>69</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8"/>
      <c r="BE13" s="66"/>
      <c r="BF13" s="64" t="s">
        <v>248</v>
      </c>
      <c r="BG13" s="6" t="s">
        <v>389</v>
      </c>
      <c r="BH13" s="6" t="s">
        <v>406</v>
      </c>
      <c r="BI13" s="6">
        <f t="shared" si="0"/>
        <v>5</v>
      </c>
      <c r="BJ13" s="5">
        <f t="shared" si="1"/>
        <v>195</v>
      </c>
      <c r="BK13" s="5">
        <f t="shared" si="2"/>
        <v>8</v>
      </c>
      <c r="BL13" s="5">
        <v>4074</v>
      </c>
      <c r="BM13" s="5">
        <v>110.25</v>
      </c>
      <c r="BN13" s="5">
        <f t="shared" si="3"/>
        <v>4076</v>
      </c>
      <c r="BO13" s="5">
        <f t="shared" si="4"/>
        <v>110.25</v>
      </c>
      <c r="BQ13" s="69">
        <v>164</v>
      </c>
      <c r="BR13" s="69">
        <f t="shared" si="5"/>
        <v>3423</v>
      </c>
      <c r="BS13" s="69"/>
      <c r="BT13" s="69"/>
      <c r="BU13" s="69"/>
      <c r="BW13" s="82" t="str">
        <f>IF(文字209="","",文字209)</f>
        <v>　　　　－　　　　－</v>
      </c>
      <c r="BX13" s="64" t="s">
        <v>156</v>
      </c>
      <c r="BY13" s="6" t="s">
        <v>338</v>
      </c>
      <c r="CF13" s="6">
        <v>162</v>
      </c>
      <c r="CG13" s="6">
        <v>42</v>
      </c>
    </row>
    <row r="14" spans="2:85" ht="21" customHeight="1">
      <c r="B14" s="105" t="s">
        <v>31</v>
      </c>
      <c r="C14" s="106"/>
      <c r="D14" s="106"/>
      <c r="E14" s="106"/>
      <c r="F14" s="106"/>
      <c r="G14" s="107"/>
      <c r="H14" s="119" t="s">
        <v>277</v>
      </c>
      <c r="I14" s="120"/>
      <c r="J14" s="120"/>
      <c r="K14" s="120"/>
      <c r="L14" s="120"/>
      <c r="M14" s="120"/>
      <c r="N14" s="120"/>
      <c r="O14" s="120"/>
      <c r="P14" s="120"/>
      <c r="Q14" s="120"/>
      <c r="R14" s="120"/>
      <c r="S14" s="120"/>
      <c r="T14" s="120"/>
      <c r="U14" s="120"/>
      <c r="V14" s="120"/>
      <c r="W14" s="120"/>
      <c r="X14" s="120"/>
      <c r="Y14" s="120"/>
      <c r="Z14" s="120"/>
      <c r="AA14" s="120"/>
      <c r="AB14" s="120"/>
      <c r="AC14" s="121"/>
      <c r="AD14" s="134" t="s">
        <v>70</v>
      </c>
      <c r="AE14" s="135"/>
      <c r="AF14" s="136"/>
      <c r="AG14" s="62" t="s">
        <v>76</v>
      </c>
      <c r="AH14" s="17"/>
      <c r="AI14" s="17"/>
      <c r="AJ14" s="131"/>
      <c r="AK14" s="131"/>
      <c r="AL14" s="131"/>
      <c r="AM14" s="131"/>
      <c r="AN14" s="131"/>
      <c r="AO14" s="131"/>
      <c r="AP14" s="131"/>
      <c r="AQ14" s="131"/>
      <c r="AR14" s="131"/>
      <c r="AS14" s="131"/>
      <c r="AT14" s="131"/>
      <c r="AU14" s="131"/>
      <c r="AV14" s="131"/>
      <c r="AW14" s="131"/>
      <c r="AX14" s="131"/>
      <c r="AY14" s="131"/>
      <c r="AZ14" s="131"/>
      <c r="BA14" s="131"/>
      <c r="BB14" s="131"/>
      <c r="BC14" s="132"/>
      <c r="BE14" s="66"/>
      <c r="BF14" s="64" t="s">
        <v>249</v>
      </c>
      <c r="BG14" s="6" t="s">
        <v>390</v>
      </c>
      <c r="BH14" s="6" t="s">
        <v>407</v>
      </c>
      <c r="BI14" s="6">
        <f t="shared" si="0"/>
        <v>5</v>
      </c>
      <c r="BJ14" s="5">
        <f t="shared" si="1"/>
        <v>196</v>
      </c>
      <c r="BK14" s="5">
        <f t="shared" si="2"/>
        <v>8</v>
      </c>
      <c r="BL14" s="5">
        <v>4095</v>
      </c>
      <c r="BM14" s="5">
        <v>110.25</v>
      </c>
      <c r="BN14" s="5">
        <f t="shared" si="3"/>
        <v>4097</v>
      </c>
      <c r="BO14" s="5">
        <f t="shared" si="4"/>
        <v>110.25</v>
      </c>
      <c r="BQ14" s="69">
        <v>165</v>
      </c>
      <c r="BR14" s="69">
        <f t="shared" si="5"/>
        <v>3444</v>
      </c>
      <c r="BS14" s="69"/>
      <c r="BT14" s="69"/>
      <c r="BU14" s="69"/>
      <c r="BW14" s="82" t="str">
        <f>IF(文字210="","",文字210)</f>
        <v/>
      </c>
      <c r="BX14" s="64" t="s">
        <v>157</v>
      </c>
      <c r="BY14" s="6" t="s">
        <v>339</v>
      </c>
      <c r="BZ14" s="6" t="s">
        <v>221</v>
      </c>
      <c r="CA14" s="6" t="s">
        <v>223</v>
      </c>
      <c r="CB14" s="6" t="s">
        <v>226</v>
      </c>
      <c r="CC14" s="85" t="s">
        <v>290</v>
      </c>
      <c r="CD14" s="85" t="s">
        <v>291</v>
      </c>
      <c r="CF14" s="6">
        <v>163</v>
      </c>
      <c r="CG14" s="6">
        <v>9</v>
      </c>
    </row>
    <row r="15" spans="2:85" ht="21" customHeight="1">
      <c r="B15" s="108"/>
      <c r="C15" s="109"/>
      <c r="D15" s="109"/>
      <c r="E15" s="109"/>
      <c r="F15" s="109"/>
      <c r="G15" s="110"/>
      <c r="H15" s="122"/>
      <c r="I15" s="123"/>
      <c r="J15" s="123"/>
      <c r="K15" s="123"/>
      <c r="L15" s="123"/>
      <c r="M15" s="123"/>
      <c r="N15" s="123"/>
      <c r="O15" s="123"/>
      <c r="P15" s="123"/>
      <c r="Q15" s="123"/>
      <c r="R15" s="123"/>
      <c r="S15" s="123"/>
      <c r="T15" s="123"/>
      <c r="U15" s="123"/>
      <c r="V15" s="123"/>
      <c r="W15" s="123"/>
      <c r="X15" s="123"/>
      <c r="Y15" s="123"/>
      <c r="Z15" s="123"/>
      <c r="AA15" s="123"/>
      <c r="AB15" s="123"/>
      <c r="AC15" s="124"/>
      <c r="AD15" s="137"/>
      <c r="AE15" s="138"/>
      <c r="AF15" s="139"/>
      <c r="AG15" s="102"/>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4"/>
      <c r="BE15" s="1"/>
      <c r="BF15" s="64" t="s">
        <v>237</v>
      </c>
      <c r="BG15" s="6" t="s">
        <v>280</v>
      </c>
      <c r="BH15" s="6" t="s">
        <v>408</v>
      </c>
      <c r="BI15" s="6">
        <f t="shared" si="0"/>
        <v>5</v>
      </c>
      <c r="BJ15" s="5">
        <f t="shared" si="1"/>
        <v>201</v>
      </c>
      <c r="BK15" s="5">
        <f>VALUE(RIGHT(BH15,LEN(BH15)-BI15))+1</f>
        <v>13</v>
      </c>
      <c r="BL15" s="5">
        <v>4200</v>
      </c>
      <c r="BM15" s="5">
        <v>189</v>
      </c>
      <c r="BN15" s="5">
        <f t="shared" si="3"/>
        <v>4200</v>
      </c>
      <c r="BO15" s="5">
        <f t="shared" si="4"/>
        <v>184</v>
      </c>
      <c r="BQ15" s="69">
        <v>166</v>
      </c>
      <c r="BR15" s="69">
        <f t="shared" si="5"/>
        <v>3465</v>
      </c>
      <c r="BS15" s="69"/>
      <c r="BT15" s="69"/>
      <c r="BU15" s="69"/>
      <c r="BW15" s="82" t="str">
        <f>IF(文字211="","",文字211)</f>
        <v/>
      </c>
      <c r="BX15" s="64" t="s">
        <v>158</v>
      </c>
      <c r="BY15" s="6" t="s">
        <v>335</v>
      </c>
      <c r="BZ15" s="6" t="s">
        <v>295</v>
      </c>
      <c r="CA15" s="6" t="s">
        <v>224</v>
      </c>
      <c r="CB15" s="6" t="s">
        <v>226</v>
      </c>
      <c r="CC15" s="85" t="s">
        <v>219</v>
      </c>
      <c r="CD15" s="85" t="s">
        <v>219</v>
      </c>
      <c r="CF15" s="6">
        <v>163</v>
      </c>
      <c r="CG15" s="6">
        <v>16</v>
      </c>
    </row>
    <row r="16" spans="2:85" ht="21" customHeight="1">
      <c r="B16" s="134" t="s">
        <v>71</v>
      </c>
      <c r="C16" s="135"/>
      <c r="D16" s="135"/>
      <c r="E16" s="135"/>
      <c r="F16" s="135"/>
      <c r="G16" s="136"/>
      <c r="H16" s="62" t="s">
        <v>76</v>
      </c>
      <c r="I16" s="17"/>
      <c r="J16" s="17"/>
      <c r="K16" s="131"/>
      <c r="L16" s="131"/>
      <c r="M16" s="131"/>
      <c r="N16" s="131"/>
      <c r="O16" s="131"/>
      <c r="P16" s="131"/>
      <c r="Q16" s="131"/>
      <c r="R16" s="131"/>
      <c r="S16" s="131"/>
      <c r="T16" s="132"/>
      <c r="U16" s="125" t="s">
        <v>125</v>
      </c>
      <c r="V16" s="126"/>
      <c r="W16" s="126"/>
      <c r="X16" s="126"/>
      <c r="Y16" s="126"/>
      <c r="Z16" s="127"/>
      <c r="AA16" s="62" t="s">
        <v>76</v>
      </c>
      <c r="AB16" s="17"/>
      <c r="AC16" s="17"/>
      <c r="AD16" s="131"/>
      <c r="AE16" s="131"/>
      <c r="AF16" s="131"/>
      <c r="AG16" s="131"/>
      <c r="AH16" s="131"/>
      <c r="AI16" s="131"/>
      <c r="AJ16" s="131"/>
      <c r="AK16" s="131"/>
      <c r="AL16" s="131"/>
      <c r="AM16" s="132"/>
      <c r="AN16" s="18" t="s">
        <v>126</v>
      </c>
      <c r="AO16" s="19"/>
      <c r="AP16" s="133" t="s">
        <v>214</v>
      </c>
      <c r="AQ16" s="131"/>
      <c r="AR16" s="131"/>
      <c r="AS16" s="131"/>
      <c r="AT16" s="131"/>
      <c r="AU16" s="131"/>
      <c r="AV16" s="131"/>
      <c r="AW16" s="131"/>
      <c r="AX16" s="131"/>
      <c r="AY16" s="131"/>
      <c r="AZ16" s="131"/>
      <c r="BA16" s="131"/>
      <c r="BB16" s="131"/>
      <c r="BC16" s="132"/>
      <c r="BE16" s="66"/>
      <c r="BF16" s="64" t="s">
        <v>250</v>
      </c>
      <c r="BG16" s="6" t="s">
        <v>389</v>
      </c>
      <c r="BH16" s="6" t="s">
        <v>409</v>
      </c>
      <c r="BI16" s="6">
        <f t="shared" si="0"/>
        <v>5</v>
      </c>
      <c r="BJ16" s="5">
        <f t="shared" si="1"/>
        <v>201</v>
      </c>
      <c r="BK16" s="5">
        <f t="shared" si="2"/>
        <v>13</v>
      </c>
      <c r="BL16" s="5">
        <v>4200</v>
      </c>
      <c r="BM16" s="5">
        <v>189</v>
      </c>
      <c r="BN16" s="5">
        <f t="shared" si="3"/>
        <v>4202</v>
      </c>
      <c r="BO16" s="5">
        <f t="shared" si="4"/>
        <v>189</v>
      </c>
      <c r="BQ16" s="69">
        <v>167</v>
      </c>
      <c r="BR16" s="69">
        <f t="shared" si="5"/>
        <v>3486</v>
      </c>
      <c r="BS16" s="69"/>
      <c r="BT16" s="69"/>
      <c r="BU16" s="69"/>
      <c r="BW16" s="82" t="str">
        <f>IF(文字212="","",文字212)</f>
        <v/>
      </c>
      <c r="BX16" s="64" t="s">
        <v>159</v>
      </c>
      <c r="BY16" s="6" t="s">
        <v>340</v>
      </c>
      <c r="CF16" s="6">
        <v>164</v>
      </c>
      <c r="CG16" s="6">
        <v>10</v>
      </c>
    </row>
    <row r="17" spans="2:85" ht="21" customHeight="1">
      <c r="B17" s="137"/>
      <c r="C17" s="138"/>
      <c r="D17" s="138"/>
      <c r="E17" s="138"/>
      <c r="F17" s="138"/>
      <c r="G17" s="139"/>
      <c r="H17" s="102"/>
      <c r="I17" s="103"/>
      <c r="J17" s="103"/>
      <c r="K17" s="103"/>
      <c r="L17" s="103"/>
      <c r="M17" s="103"/>
      <c r="N17" s="103"/>
      <c r="O17" s="103"/>
      <c r="P17" s="103"/>
      <c r="Q17" s="103"/>
      <c r="R17" s="103"/>
      <c r="S17" s="103"/>
      <c r="T17" s="104"/>
      <c r="U17" s="128"/>
      <c r="V17" s="129"/>
      <c r="W17" s="129"/>
      <c r="X17" s="129"/>
      <c r="Y17" s="129"/>
      <c r="Z17" s="130"/>
      <c r="AA17" s="102"/>
      <c r="AB17" s="103"/>
      <c r="AC17" s="103"/>
      <c r="AD17" s="103"/>
      <c r="AE17" s="103"/>
      <c r="AF17" s="103"/>
      <c r="AG17" s="103"/>
      <c r="AH17" s="103"/>
      <c r="AI17" s="103"/>
      <c r="AJ17" s="103"/>
      <c r="AK17" s="103"/>
      <c r="AL17" s="103"/>
      <c r="AM17" s="104"/>
      <c r="AN17" s="20" t="s">
        <v>127</v>
      </c>
      <c r="AO17" s="21"/>
      <c r="AP17" s="102" t="s">
        <v>214</v>
      </c>
      <c r="AQ17" s="103"/>
      <c r="AR17" s="103"/>
      <c r="AS17" s="103"/>
      <c r="AT17" s="103"/>
      <c r="AU17" s="103"/>
      <c r="AV17" s="103"/>
      <c r="AW17" s="103"/>
      <c r="AX17" s="103"/>
      <c r="AY17" s="103"/>
      <c r="AZ17" s="103"/>
      <c r="BA17" s="103"/>
      <c r="BB17" s="103"/>
      <c r="BC17" s="104"/>
      <c r="BE17" s="66"/>
      <c r="BF17" s="64" t="s">
        <v>251</v>
      </c>
      <c r="BG17" s="6" t="s">
        <v>390</v>
      </c>
      <c r="BH17" s="6" t="s">
        <v>410</v>
      </c>
      <c r="BI17" s="6">
        <f t="shared" si="0"/>
        <v>5</v>
      </c>
      <c r="BJ17" s="5">
        <f t="shared" si="1"/>
        <v>202</v>
      </c>
      <c r="BK17" s="5">
        <f t="shared" si="2"/>
        <v>13</v>
      </c>
      <c r="BL17" s="5">
        <v>4221</v>
      </c>
      <c r="BM17" s="5">
        <v>189</v>
      </c>
      <c r="BN17" s="5">
        <f t="shared" si="3"/>
        <v>4223</v>
      </c>
      <c r="BO17" s="5">
        <f t="shared" si="4"/>
        <v>189</v>
      </c>
      <c r="BQ17" s="69">
        <v>168</v>
      </c>
      <c r="BR17" s="69">
        <f t="shared" si="5"/>
        <v>3507</v>
      </c>
      <c r="BS17" s="69"/>
      <c r="BT17" s="69"/>
      <c r="BU17" s="69"/>
      <c r="BW17" s="82" t="str">
        <f>IF(文字213="","",文字213)</f>
        <v>@</v>
      </c>
      <c r="BX17" s="64" t="s">
        <v>160</v>
      </c>
      <c r="BY17" s="84" t="s">
        <v>341</v>
      </c>
      <c r="BZ17" s="6" t="s">
        <v>221</v>
      </c>
      <c r="CA17" s="6" t="s">
        <v>224</v>
      </c>
      <c r="CB17" s="6" t="s">
        <v>226</v>
      </c>
      <c r="CC17" s="85" t="s">
        <v>219</v>
      </c>
      <c r="CD17" s="85" t="s">
        <v>219</v>
      </c>
      <c r="CF17" s="6">
        <v>164</v>
      </c>
      <c r="CG17" s="6">
        <v>40</v>
      </c>
    </row>
    <row r="18" spans="2:85" ht="21" customHeight="1">
      <c r="B18" s="134" t="s">
        <v>48</v>
      </c>
      <c r="C18" s="135"/>
      <c r="D18" s="135"/>
      <c r="E18" s="135"/>
      <c r="F18" s="135"/>
      <c r="G18" s="136"/>
      <c r="H18" s="146"/>
      <c r="I18" s="143"/>
      <c r="J18" s="37"/>
      <c r="K18" s="134" t="s">
        <v>50</v>
      </c>
      <c r="L18" s="135"/>
      <c r="M18" s="135"/>
      <c r="N18" s="136"/>
      <c r="O18" s="39" t="s">
        <v>273</v>
      </c>
      <c r="P18" s="37"/>
      <c r="Q18" s="37"/>
      <c r="R18" s="37"/>
      <c r="S18" s="143"/>
      <c r="T18" s="143"/>
      <c r="U18" s="39" t="s">
        <v>38</v>
      </c>
      <c r="V18" s="37"/>
      <c r="W18" s="39" t="s">
        <v>56</v>
      </c>
      <c r="X18" s="37"/>
      <c r="Y18" s="37"/>
      <c r="Z18" s="143"/>
      <c r="AA18" s="143"/>
      <c r="AB18" s="39" t="s">
        <v>38</v>
      </c>
      <c r="AC18" s="37"/>
      <c r="AD18" s="39" t="s">
        <v>79</v>
      </c>
      <c r="AE18" s="37"/>
      <c r="AF18" s="37"/>
      <c r="AG18" s="37"/>
      <c r="AH18" s="37"/>
      <c r="AI18" s="37"/>
      <c r="AJ18" s="37"/>
      <c r="AK18" s="37"/>
      <c r="AL18" s="143"/>
      <c r="AM18" s="143"/>
      <c r="AN18" s="28" t="s">
        <v>38</v>
      </c>
      <c r="AO18" s="28"/>
      <c r="AP18" s="39" t="s">
        <v>57</v>
      </c>
      <c r="AQ18" s="37"/>
      <c r="AR18" s="37"/>
      <c r="AS18" s="37"/>
      <c r="AT18" s="37"/>
      <c r="AU18" s="37"/>
      <c r="AV18" s="37"/>
      <c r="AW18" s="143"/>
      <c r="AX18" s="143"/>
      <c r="AY18" s="39" t="s">
        <v>38</v>
      </c>
      <c r="AZ18" s="37"/>
      <c r="BA18" s="37"/>
      <c r="BB18" s="37"/>
      <c r="BC18" s="40"/>
      <c r="BE18" s="1"/>
      <c r="BF18" s="64" t="s">
        <v>238</v>
      </c>
      <c r="BG18" s="6" t="s">
        <v>281</v>
      </c>
      <c r="BH18" s="6" t="s">
        <v>411</v>
      </c>
      <c r="BI18" s="6">
        <f t="shared" si="0"/>
        <v>5</v>
      </c>
      <c r="BJ18" s="5">
        <f t="shared" si="1"/>
        <v>203</v>
      </c>
      <c r="BK18" s="5">
        <f>VALUE(RIGHT(BH18,LEN(BH18)-BI18))+1</f>
        <v>8</v>
      </c>
      <c r="BL18" s="5">
        <v>4242</v>
      </c>
      <c r="BM18" s="5">
        <v>110.25</v>
      </c>
      <c r="BN18" s="5">
        <f t="shared" si="3"/>
        <v>4242</v>
      </c>
      <c r="BO18" s="5">
        <f t="shared" si="4"/>
        <v>105.25</v>
      </c>
      <c r="BQ18" s="69">
        <v>169</v>
      </c>
      <c r="BR18" s="69">
        <f t="shared" si="5"/>
        <v>3528</v>
      </c>
      <c r="BS18" s="69"/>
      <c r="BT18" s="69"/>
      <c r="BU18" s="69"/>
      <c r="BW18" s="82" t="str">
        <f>IF(文字214="","",文字214)</f>
        <v>※70字以内で記入</v>
      </c>
      <c r="BX18" s="64" t="s">
        <v>161</v>
      </c>
      <c r="BY18" s="6" t="s">
        <v>342</v>
      </c>
      <c r="BZ18" s="6" t="s">
        <v>220</v>
      </c>
      <c r="CA18" s="6" t="s">
        <v>223</v>
      </c>
      <c r="CB18" s="6" t="s">
        <v>297</v>
      </c>
      <c r="CC18" s="85" t="s">
        <v>376</v>
      </c>
      <c r="CD18" s="85" t="s">
        <v>219</v>
      </c>
      <c r="CE18" s="6" t="s">
        <v>377</v>
      </c>
      <c r="CF18" s="6">
        <v>166</v>
      </c>
      <c r="CG18" s="6">
        <v>8</v>
      </c>
    </row>
    <row r="19" spans="2:85" ht="21" customHeight="1">
      <c r="B19" s="137"/>
      <c r="C19" s="138"/>
      <c r="D19" s="138"/>
      <c r="E19" s="138"/>
      <c r="F19" s="138"/>
      <c r="G19" s="139"/>
      <c r="H19" s="96"/>
      <c r="I19" s="97"/>
      <c r="J19" s="37" t="s">
        <v>49</v>
      </c>
      <c r="K19" s="137"/>
      <c r="L19" s="138"/>
      <c r="M19" s="138"/>
      <c r="N19" s="139"/>
      <c r="O19" s="39" t="s">
        <v>60</v>
      </c>
      <c r="P19" s="37"/>
      <c r="Q19" s="37"/>
      <c r="R19" s="37"/>
      <c r="S19" s="37"/>
      <c r="T19" s="37"/>
      <c r="U19" s="97"/>
      <c r="V19" s="97"/>
      <c r="W19" s="39" t="s">
        <v>38</v>
      </c>
      <c r="X19" s="37"/>
      <c r="Y19" s="39" t="s">
        <v>58</v>
      </c>
      <c r="Z19" s="37"/>
      <c r="AA19" s="37"/>
      <c r="AB19" s="37"/>
      <c r="AC19" s="37"/>
      <c r="AD19" s="37"/>
      <c r="AE19" s="97"/>
      <c r="AF19" s="97"/>
      <c r="AG19" s="39" t="s">
        <v>38</v>
      </c>
      <c r="AH19" s="37"/>
      <c r="AI19" s="39" t="s">
        <v>59</v>
      </c>
      <c r="AJ19" s="39"/>
      <c r="AK19" s="39"/>
      <c r="AL19" s="39"/>
      <c r="AM19" s="39"/>
      <c r="AN19" s="97"/>
      <c r="AO19" s="97"/>
      <c r="AP19" s="33" t="s">
        <v>38</v>
      </c>
      <c r="AQ19" s="37"/>
      <c r="AR19" s="37"/>
      <c r="AS19" s="37"/>
      <c r="AT19" s="37"/>
      <c r="AU19" s="37"/>
      <c r="AV19" s="37"/>
      <c r="AW19" s="37"/>
      <c r="AX19" s="37"/>
      <c r="AY19" s="37" t="s">
        <v>134</v>
      </c>
      <c r="AZ19" s="144" t="str">
        <f>IF(SUM(S18,Z18,AL18,AW18,U19,AE19,AN19)=0,"",SUM(S18,Z18,AL18,AW18,U19,AE19,AN19))</f>
        <v/>
      </c>
      <c r="BA19" s="145"/>
      <c r="BB19" s="145"/>
      <c r="BC19" s="40" t="s">
        <v>38</v>
      </c>
      <c r="BE19" s="66"/>
      <c r="BF19" s="64" t="s">
        <v>252</v>
      </c>
      <c r="BG19" s="6" t="s">
        <v>389</v>
      </c>
      <c r="BH19" s="6" t="s">
        <v>412</v>
      </c>
      <c r="BI19" s="6">
        <f t="shared" si="0"/>
        <v>5</v>
      </c>
      <c r="BJ19" s="5">
        <f t="shared" si="1"/>
        <v>203</v>
      </c>
      <c r="BK19" s="5">
        <f t="shared" si="2"/>
        <v>8</v>
      </c>
      <c r="BL19" s="5">
        <v>4242</v>
      </c>
      <c r="BM19" s="5">
        <v>110.25</v>
      </c>
      <c r="BN19" s="5">
        <f t="shared" si="3"/>
        <v>4244</v>
      </c>
      <c r="BO19" s="5">
        <f t="shared" si="4"/>
        <v>110.25</v>
      </c>
      <c r="BQ19" s="69">
        <v>170</v>
      </c>
      <c r="BR19" s="69">
        <f t="shared" si="5"/>
        <v>3549</v>
      </c>
      <c r="BS19" s="69"/>
      <c r="BT19" s="69"/>
      <c r="BU19" s="69"/>
      <c r="BW19" s="82" t="str">
        <f>IF(文字215="","",文字215)</f>
        <v/>
      </c>
      <c r="BX19" s="64" t="s">
        <v>162</v>
      </c>
      <c r="BY19" s="6" t="s">
        <v>335</v>
      </c>
      <c r="BZ19" s="6" t="s">
        <v>295</v>
      </c>
      <c r="CA19" s="6" t="s">
        <v>224</v>
      </c>
      <c r="CB19" s="6" t="s">
        <v>226</v>
      </c>
      <c r="CC19" s="85" t="s">
        <v>219</v>
      </c>
      <c r="CD19" s="85" t="s">
        <v>219</v>
      </c>
      <c r="CF19" s="6">
        <v>166</v>
      </c>
      <c r="CG19" s="6">
        <v>36</v>
      </c>
    </row>
    <row r="20" spans="2:85" ht="21" customHeight="1">
      <c r="B20" s="105" t="s">
        <v>72</v>
      </c>
      <c r="C20" s="106"/>
      <c r="D20" s="106"/>
      <c r="E20" s="106"/>
      <c r="F20" s="106"/>
      <c r="G20" s="107"/>
      <c r="H20" s="16" t="s">
        <v>22</v>
      </c>
      <c r="I20" s="111"/>
      <c r="J20" s="111"/>
      <c r="K20" s="111"/>
      <c r="L20" s="111"/>
      <c r="M20" s="16" t="s">
        <v>0</v>
      </c>
      <c r="N20" s="17"/>
      <c r="O20" s="17"/>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2"/>
      <c r="AN20" s="22" t="s">
        <v>73</v>
      </c>
      <c r="AO20" s="23"/>
      <c r="AP20" s="23"/>
      <c r="AQ20" s="23"/>
      <c r="AR20" s="23"/>
      <c r="AS20" s="23"/>
      <c r="AT20" s="23"/>
      <c r="AU20" s="23"/>
      <c r="AV20" s="23"/>
      <c r="AW20" s="23"/>
      <c r="AX20" s="24"/>
      <c r="AY20" s="24"/>
      <c r="AZ20" s="24"/>
      <c r="BA20" s="24"/>
      <c r="BB20" s="24"/>
      <c r="BC20" s="25"/>
      <c r="BE20" s="66"/>
      <c r="BF20" s="64" t="s">
        <v>253</v>
      </c>
      <c r="BG20" s="6" t="s">
        <v>390</v>
      </c>
      <c r="BH20" s="6" t="s">
        <v>413</v>
      </c>
      <c r="BI20" s="6">
        <f t="shared" si="0"/>
        <v>5</v>
      </c>
      <c r="BJ20" s="5">
        <f t="shared" si="1"/>
        <v>204</v>
      </c>
      <c r="BK20" s="5">
        <f t="shared" si="2"/>
        <v>8</v>
      </c>
      <c r="BL20" s="5">
        <v>4263</v>
      </c>
      <c r="BM20" s="5">
        <v>110.25</v>
      </c>
      <c r="BN20" s="5">
        <f t="shared" si="3"/>
        <v>4265</v>
      </c>
      <c r="BO20" s="5">
        <f t="shared" si="4"/>
        <v>110.25</v>
      </c>
      <c r="BQ20" s="69">
        <v>171</v>
      </c>
      <c r="BR20" s="69">
        <f t="shared" si="5"/>
        <v>3570</v>
      </c>
      <c r="BS20" s="69"/>
      <c r="BT20" s="69"/>
      <c r="BU20" s="69"/>
      <c r="BW20" s="82" t="str">
        <f>IF(文字216="","",文字216)</f>
        <v/>
      </c>
      <c r="BX20" s="64" t="s">
        <v>163</v>
      </c>
      <c r="BY20" s="6" t="s">
        <v>367</v>
      </c>
      <c r="CF20" s="6">
        <v>167</v>
      </c>
      <c r="CG20" s="6">
        <v>33</v>
      </c>
    </row>
    <row r="21" spans="2:85" ht="21" customHeight="1">
      <c r="B21" s="108"/>
      <c r="C21" s="109"/>
      <c r="D21" s="109"/>
      <c r="E21" s="109"/>
      <c r="F21" s="109"/>
      <c r="G21" s="110"/>
      <c r="H21" s="26" t="s">
        <v>5</v>
      </c>
      <c r="I21" s="27"/>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4"/>
      <c r="AN21" s="113" t="s">
        <v>215</v>
      </c>
      <c r="AO21" s="114"/>
      <c r="AP21" s="114"/>
      <c r="AQ21" s="114"/>
      <c r="AR21" s="114"/>
      <c r="AS21" s="114"/>
      <c r="AT21" s="114"/>
      <c r="AU21" s="114"/>
      <c r="AV21" s="114"/>
      <c r="AW21" s="114"/>
      <c r="AX21" s="114"/>
      <c r="AY21" s="114"/>
      <c r="AZ21" s="114"/>
      <c r="BA21" s="114"/>
      <c r="BB21" s="114"/>
      <c r="BC21" s="115"/>
      <c r="BE21" s="1"/>
      <c r="BF21" s="64" t="s">
        <v>239</v>
      </c>
      <c r="BG21" s="6" t="s">
        <v>282</v>
      </c>
      <c r="BH21" s="6" t="s">
        <v>414</v>
      </c>
      <c r="BI21" s="6">
        <f t="shared" si="0"/>
        <v>5</v>
      </c>
      <c r="BJ21" s="5">
        <f t="shared" si="1"/>
        <v>240</v>
      </c>
      <c r="BK21" s="5">
        <f>VALUE(RIGHT(BH21,LEN(BH21)-BI21))+1</f>
        <v>19</v>
      </c>
      <c r="BL21" s="5">
        <v>5019</v>
      </c>
      <c r="BM21" s="5">
        <v>283.5</v>
      </c>
      <c r="BN21" s="5">
        <f t="shared" si="3"/>
        <v>5019</v>
      </c>
      <c r="BO21" s="5">
        <f t="shared" si="4"/>
        <v>278.5</v>
      </c>
      <c r="BQ21" s="69">
        <v>172</v>
      </c>
      <c r="BR21" s="69">
        <f t="shared" si="5"/>
        <v>3591</v>
      </c>
      <c r="BS21" s="69"/>
      <c r="BT21" s="69"/>
      <c r="BU21" s="69"/>
      <c r="BW21" s="82" t="str">
        <f>IF(文字217="","",文字217)</f>
        <v/>
      </c>
      <c r="BX21" s="64" t="s">
        <v>164</v>
      </c>
      <c r="BY21" s="6" t="s">
        <v>335</v>
      </c>
      <c r="BZ21" s="6" t="s">
        <v>295</v>
      </c>
      <c r="CA21" s="6" t="s">
        <v>224</v>
      </c>
      <c r="CB21" s="6" t="s">
        <v>226</v>
      </c>
      <c r="CC21" s="85" t="s">
        <v>219</v>
      </c>
      <c r="CD21" s="85" t="s">
        <v>219</v>
      </c>
      <c r="CF21" s="6">
        <v>168</v>
      </c>
      <c r="CG21" s="6">
        <v>11</v>
      </c>
    </row>
    <row r="22" spans="2:85" ht="21" customHeight="1">
      <c r="B22" s="134" t="s">
        <v>46</v>
      </c>
      <c r="C22" s="135"/>
      <c r="D22" s="135"/>
      <c r="E22" s="135"/>
      <c r="F22" s="135"/>
      <c r="G22" s="136"/>
      <c r="H22" s="28" t="s">
        <v>128</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9"/>
      <c r="BE22" s="66"/>
      <c r="BF22" s="64" t="s">
        <v>254</v>
      </c>
      <c r="BG22" s="6" t="s">
        <v>389</v>
      </c>
      <c r="BH22" s="6" t="s">
        <v>415</v>
      </c>
      <c r="BI22" s="6">
        <f t="shared" si="0"/>
        <v>5</v>
      </c>
      <c r="BJ22" s="5">
        <f t="shared" si="1"/>
        <v>240</v>
      </c>
      <c r="BK22" s="5">
        <f t="shared" si="2"/>
        <v>19</v>
      </c>
      <c r="BL22" s="5">
        <v>5019</v>
      </c>
      <c r="BM22" s="5">
        <v>283.5</v>
      </c>
      <c r="BN22" s="5">
        <f t="shared" si="3"/>
        <v>5021</v>
      </c>
      <c r="BO22" s="5">
        <f t="shared" si="4"/>
        <v>283.5</v>
      </c>
      <c r="BQ22" s="69">
        <v>173</v>
      </c>
      <c r="BR22" s="69">
        <f t="shared" si="5"/>
        <v>3612</v>
      </c>
      <c r="BS22" s="69"/>
      <c r="BT22" s="69"/>
      <c r="BU22" s="69"/>
      <c r="BW22" s="82" t="str">
        <f>IF(文字218="","",文字218)</f>
        <v/>
      </c>
      <c r="BX22" s="64" t="s">
        <v>165</v>
      </c>
      <c r="BY22" s="6" t="s">
        <v>368</v>
      </c>
      <c r="CF22" s="6">
        <v>169</v>
      </c>
      <c r="CG22" s="6">
        <v>8</v>
      </c>
    </row>
    <row r="23" spans="2:85" ht="21" customHeight="1">
      <c r="B23" s="140"/>
      <c r="C23" s="141"/>
      <c r="D23" s="141"/>
      <c r="E23" s="141"/>
      <c r="F23" s="141"/>
      <c r="G23" s="142"/>
      <c r="H23" s="61"/>
      <c r="I23" s="30" t="s">
        <v>24</v>
      </c>
      <c r="J23" s="31"/>
      <c r="K23" s="31"/>
      <c r="L23" s="31"/>
      <c r="M23" s="31"/>
      <c r="N23" s="31"/>
      <c r="O23" s="31"/>
      <c r="P23" s="31"/>
      <c r="Q23" s="31"/>
      <c r="R23" s="31"/>
      <c r="S23" s="31"/>
      <c r="T23" s="31"/>
      <c r="U23" s="31"/>
      <c r="V23" s="61"/>
      <c r="W23" s="31" t="s">
        <v>430</v>
      </c>
      <c r="X23" s="31"/>
      <c r="Y23" s="31"/>
      <c r="Z23" s="31"/>
      <c r="AA23" s="31"/>
      <c r="AB23" s="31"/>
      <c r="AC23" s="31"/>
      <c r="AD23" s="31"/>
      <c r="AE23" s="31"/>
      <c r="AF23" s="31"/>
      <c r="AG23" s="31"/>
      <c r="AH23" s="31"/>
      <c r="AI23" s="61"/>
      <c r="AJ23" s="31" t="s">
        <v>25</v>
      </c>
      <c r="AK23" s="31"/>
      <c r="AL23" s="31"/>
      <c r="AM23" s="31"/>
      <c r="AN23" s="31"/>
      <c r="AO23" s="31"/>
      <c r="AP23" s="31"/>
      <c r="AQ23" s="31"/>
      <c r="AR23" s="31"/>
      <c r="AS23" s="31"/>
      <c r="AT23" s="31"/>
      <c r="AU23" s="31"/>
      <c r="AV23" s="31"/>
      <c r="AW23" s="31"/>
      <c r="AX23" s="31"/>
      <c r="AY23" s="31"/>
      <c r="AZ23" s="31"/>
      <c r="BA23" s="31"/>
      <c r="BB23" s="31"/>
      <c r="BC23" s="32"/>
      <c r="BE23" s="66"/>
      <c r="BF23" s="64" t="s">
        <v>255</v>
      </c>
      <c r="BG23" s="6" t="s">
        <v>390</v>
      </c>
      <c r="BH23" s="6" t="s">
        <v>416</v>
      </c>
      <c r="BI23" s="6">
        <f t="shared" ref="BI23:BI38" si="6">FIND("C",BH23)</f>
        <v>5</v>
      </c>
      <c r="BJ23" s="5">
        <f t="shared" ref="BJ23:BJ38" si="7">VALUE(MID(BH23,2,BI23-2))</f>
        <v>240</v>
      </c>
      <c r="BK23" s="5">
        <f t="shared" ref="BK23:BK38" si="8">VALUE(RIGHT(BH23,LEN(BH23)-BI23))</f>
        <v>33</v>
      </c>
      <c r="BL23" s="5">
        <v>5019</v>
      </c>
      <c r="BM23" s="5">
        <v>504</v>
      </c>
      <c r="BN23" s="5">
        <f t="shared" ref="BN23:BN38" si="9">IF(LEFT($BF23,2)="GB",BL23,BL23+2)</f>
        <v>5021</v>
      </c>
      <c r="BO23" s="5">
        <f t="shared" ref="BO23:BO38" si="10">IF(LEFT($BF23,2)="GB",BM23-5,BM23)</f>
        <v>504</v>
      </c>
      <c r="BQ23" s="69">
        <v>174</v>
      </c>
      <c r="BR23" s="69">
        <f t="shared" si="5"/>
        <v>3633</v>
      </c>
      <c r="BS23" s="69"/>
      <c r="BT23" s="69"/>
      <c r="BU23" s="69"/>
      <c r="BW23" s="82" t="str">
        <f>IF(文字219="","",文字219)</f>
        <v/>
      </c>
      <c r="BX23" s="64" t="s">
        <v>166</v>
      </c>
      <c r="BY23" s="6" t="s">
        <v>335</v>
      </c>
      <c r="BZ23" s="6" t="s">
        <v>295</v>
      </c>
      <c r="CA23" s="6" t="s">
        <v>224</v>
      </c>
      <c r="CB23" s="6" t="s">
        <v>226</v>
      </c>
      <c r="CC23" s="85" t="s">
        <v>219</v>
      </c>
      <c r="CD23" s="85" t="s">
        <v>219</v>
      </c>
      <c r="CF23" s="6">
        <v>168</v>
      </c>
      <c r="CG23" s="6">
        <v>30</v>
      </c>
    </row>
    <row r="24" spans="2:85" ht="21" customHeight="1">
      <c r="B24" s="137"/>
      <c r="C24" s="138"/>
      <c r="D24" s="138"/>
      <c r="E24" s="138"/>
      <c r="F24" s="138"/>
      <c r="G24" s="139"/>
      <c r="H24" s="61"/>
      <c r="I24" s="33" t="s">
        <v>26</v>
      </c>
      <c r="J24" s="33"/>
      <c r="K24" s="33"/>
      <c r="L24" s="33"/>
      <c r="M24" s="33"/>
      <c r="N24" s="33"/>
      <c r="O24" s="33"/>
      <c r="P24" s="33"/>
      <c r="Q24" s="33"/>
      <c r="R24" s="33"/>
      <c r="S24" s="33"/>
      <c r="T24" s="33"/>
      <c r="U24" s="33"/>
      <c r="V24" s="61"/>
      <c r="W24" s="30" t="s">
        <v>61</v>
      </c>
      <c r="X24" s="31"/>
      <c r="Y24" s="31"/>
      <c r="Z24" s="31"/>
      <c r="AA24" s="31"/>
      <c r="AB24" s="31"/>
      <c r="AC24" s="31"/>
      <c r="AD24" s="31"/>
      <c r="AE24" s="31"/>
      <c r="AF24" s="31"/>
      <c r="AG24" s="31"/>
      <c r="AH24" s="31"/>
      <c r="AI24" s="61"/>
      <c r="AJ24" s="33" t="s">
        <v>74</v>
      </c>
      <c r="AK24" s="33"/>
      <c r="AL24" s="33"/>
      <c r="AM24" s="33"/>
      <c r="AN24" s="33"/>
      <c r="AO24" s="33"/>
      <c r="AP24" s="33"/>
      <c r="AQ24" s="34" t="s">
        <v>129</v>
      </c>
      <c r="AR24" s="95"/>
      <c r="AS24" s="95"/>
      <c r="AT24" s="95"/>
      <c r="AU24" s="95"/>
      <c r="AV24" s="95"/>
      <c r="AW24" s="95"/>
      <c r="AX24" s="95"/>
      <c r="AY24" s="95"/>
      <c r="AZ24" s="95"/>
      <c r="BA24" s="95"/>
      <c r="BB24" s="95"/>
      <c r="BC24" s="35" t="s">
        <v>33</v>
      </c>
      <c r="BE24" s="1"/>
      <c r="BF24" s="64" t="s">
        <v>240</v>
      </c>
      <c r="BG24" s="6" t="s">
        <v>283</v>
      </c>
      <c r="BH24" s="6" t="s">
        <v>417</v>
      </c>
      <c r="BI24" s="6">
        <f t="shared" si="6"/>
        <v>5</v>
      </c>
      <c r="BJ24" s="5">
        <f t="shared" si="7"/>
        <v>241</v>
      </c>
      <c r="BK24" s="5">
        <f>VALUE(RIGHT(BH24,LEN(BH24)-BI24))+1</f>
        <v>19</v>
      </c>
      <c r="BL24" s="5">
        <v>5040</v>
      </c>
      <c r="BM24" s="5">
        <v>283.5</v>
      </c>
      <c r="BN24" s="5">
        <f t="shared" si="9"/>
        <v>5040</v>
      </c>
      <c r="BO24" s="5">
        <f t="shared" si="10"/>
        <v>278.5</v>
      </c>
      <c r="BQ24" s="69">
        <v>175</v>
      </c>
      <c r="BR24" s="69">
        <f t="shared" si="5"/>
        <v>3654</v>
      </c>
      <c r="BS24" s="69"/>
      <c r="BT24" s="69"/>
      <c r="BU24" s="69"/>
      <c r="BW24" s="83" t="str">
        <f>IF(文字220="","",文字220)</f>
        <v/>
      </c>
      <c r="BX24" s="64" t="s">
        <v>167</v>
      </c>
      <c r="BY24" s="6" t="s">
        <v>369</v>
      </c>
      <c r="CF24" s="6">
        <v>169</v>
      </c>
      <c r="CG24" s="6">
        <v>27</v>
      </c>
    </row>
    <row r="25" spans="2:85" ht="21" customHeight="1">
      <c r="B25" s="134" t="s">
        <v>35</v>
      </c>
      <c r="C25" s="135"/>
      <c r="D25" s="135"/>
      <c r="E25" s="135"/>
      <c r="F25" s="135"/>
      <c r="G25" s="136"/>
      <c r="H25" s="119" t="s">
        <v>276</v>
      </c>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1"/>
      <c r="BE25" s="66"/>
      <c r="BF25" s="64" t="s">
        <v>256</v>
      </c>
      <c r="BG25" s="6" t="s">
        <v>389</v>
      </c>
      <c r="BH25" s="6" t="s">
        <v>418</v>
      </c>
      <c r="BI25" s="6">
        <f t="shared" si="6"/>
        <v>5</v>
      </c>
      <c r="BJ25" s="5">
        <f t="shared" si="7"/>
        <v>241</v>
      </c>
      <c r="BK25" s="5">
        <f t="shared" si="8"/>
        <v>19</v>
      </c>
      <c r="BL25" s="5">
        <v>5040</v>
      </c>
      <c r="BM25" s="5">
        <v>283.5</v>
      </c>
      <c r="BN25" s="5">
        <f t="shared" si="9"/>
        <v>5042</v>
      </c>
      <c r="BO25" s="5">
        <f t="shared" si="10"/>
        <v>283.5</v>
      </c>
      <c r="BQ25" s="69">
        <v>176</v>
      </c>
      <c r="BR25" s="69">
        <f t="shared" si="5"/>
        <v>3675</v>
      </c>
      <c r="BS25" s="69"/>
      <c r="BT25" s="69"/>
      <c r="BU25" s="69"/>
      <c r="BW25" s="83" t="str">
        <f>IF(文字221="","",文字221)</f>
        <v>　　　　－　　　　－</v>
      </c>
      <c r="BX25" s="64" t="s">
        <v>168</v>
      </c>
      <c r="BY25" s="6" t="s">
        <v>370</v>
      </c>
      <c r="CF25" s="6">
        <v>168</v>
      </c>
      <c r="CG25" s="6">
        <v>42</v>
      </c>
    </row>
    <row r="26" spans="2:85" ht="21" customHeight="1">
      <c r="B26" s="137"/>
      <c r="C26" s="138"/>
      <c r="D26" s="138"/>
      <c r="E26" s="138"/>
      <c r="F26" s="138"/>
      <c r="G26" s="139"/>
      <c r="H26" s="122"/>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4"/>
      <c r="BE26" s="66"/>
      <c r="BF26" s="64" t="s">
        <v>257</v>
      </c>
      <c r="BG26" s="6" t="s">
        <v>390</v>
      </c>
      <c r="BH26" s="6" t="s">
        <v>419</v>
      </c>
      <c r="BI26" s="6">
        <f t="shared" si="6"/>
        <v>5</v>
      </c>
      <c r="BJ26" s="5">
        <f t="shared" si="7"/>
        <v>241</v>
      </c>
      <c r="BK26" s="5">
        <f t="shared" si="8"/>
        <v>25</v>
      </c>
      <c r="BL26" s="5">
        <v>5040</v>
      </c>
      <c r="BM26" s="5">
        <v>378</v>
      </c>
      <c r="BN26" s="5">
        <f t="shared" si="9"/>
        <v>5042</v>
      </c>
      <c r="BO26" s="5">
        <f t="shared" si="10"/>
        <v>378</v>
      </c>
      <c r="BQ26" s="69">
        <v>177</v>
      </c>
      <c r="BR26" s="69">
        <f t="shared" si="5"/>
        <v>3696</v>
      </c>
      <c r="BS26" s="69"/>
      <c r="BT26" s="69"/>
      <c r="BU26" s="69"/>
      <c r="BW26" s="83" t="str">
        <f>IF(文字222="","",文字222)</f>
        <v>　　　　－　　　　－</v>
      </c>
      <c r="BX26" s="64" t="s">
        <v>169</v>
      </c>
      <c r="BY26" s="6" t="s">
        <v>371</v>
      </c>
      <c r="CF26" s="6">
        <v>169</v>
      </c>
      <c r="CG26" s="6">
        <v>42</v>
      </c>
    </row>
    <row r="27" spans="2:85" ht="21" customHeight="1">
      <c r="B27" s="134" t="s">
        <v>7</v>
      </c>
      <c r="C27" s="135"/>
      <c r="D27" s="135"/>
      <c r="E27" s="135"/>
      <c r="F27" s="135"/>
      <c r="G27" s="136"/>
      <c r="H27" s="119" t="s">
        <v>276</v>
      </c>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1"/>
      <c r="BE27" s="1"/>
      <c r="BF27" s="64" t="s">
        <v>241</v>
      </c>
      <c r="BG27" s="6" t="s">
        <v>284</v>
      </c>
      <c r="BH27" s="6" t="s">
        <v>420</v>
      </c>
      <c r="BI27" s="6">
        <f t="shared" si="6"/>
        <v>5</v>
      </c>
      <c r="BJ27" s="5">
        <f t="shared" si="7"/>
        <v>242</v>
      </c>
      <c r="BK27" s="5">
        <f>VALUE(RIGHT(BH27,LEN(BH27)-BI27))+1</f>
        <v>23</v>
      </c>
      <c r="BL27" s="5">
        <v>5061</v>
      </c>
      <c r="BM27" s="5">
        <v>346.5</v>
      </c>
      <c r="BN27" s="5">
        <f t="shared" si="9"/>
        <v>5061</v>
      </c>
      <c r="BO27" s="5">
        <f t="shared" si="10"/>
        <v>341.5</v>
      </c>
      <c r="BQ27" s="69">
        <v>178</v>
      </c>
      <c r="BR27" s="69">
        <f t="shared" si="5"/>
        <v>3717</v>
      </c>
      <c r="BS27" s="69"/>
      <c r="BT27" s="69"/>
      <c r="BU27" s="69"/>
      <c r="BW27" s="81" t="str">
        <f>IF(数量204="","",数量204)</f>
        <v/>
      </c>
      <c r="BX27" s="64" t="s">
        <v>141</v>
      </c>
      <c r="BY27" s="6" t="s">
        <v>343</v>
      </c>
      <c r="BZ27" s="6" t="s">
        <v>221</v>
      </c>
      <c r="CA27" s="6" t="s">
        <v>222</v>
      </c>
      <c r="CB27" s="6" t="s">
        <v>227</v>
      </c>
      <c r="CC27" s="85" t="s">
        <v>288</v>
      </c>
      <c r="CD27" s="85" t="s">
        <v>219</v>
      </c>
      <c r="CE27" s="6" t="s">
        <v>301</v>
      </c>
      <c r="CF27" s="6">
        <v>170</v>
      </c>
      <c r="CG27" s="6">
        <v>8</v>
      </c>
    </row>
    <row r="28" spans="2:85" ht="21" customHeight="1">
      <c r="B28" s="137"/>
      <c r="C28" s="138"/>
      <c r="D28" s="138"/>
      <c r="E28" s="138"/>
      <c r="F28" s="138"/>
      <c r="G28" s="139"/>
      <c r="H28" s="122"/>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4"/>
      <c r="BE28" s="66"/>
      <c r="BF28" s="64" t="s">
        <v>258</v>
      </c>
      <c r="BG28" s="6" t="s">
        <v>389</v>
      </c>
      <c r="BH28" s="6" t="s">
        <v>421</v>
      </c>
      <c r="BI28" s="6">
        <f t="shared" si="6"/>
        <v>5</v>
      </c>
      <c r="BJ28" s="5">
        <f t="shared" si="7"/>
        <v>242</v>
      </c>
      <c r="BK28" s="5">
        <f t="shared" si="8"/>
        <v>23</v>
      </c>
      <c r="BL28" s="5">
        <v>5061</v>
      </c>
      <c r="BM28" s="5">
        <v>346.5</v>
      </c>
      <c r="BN28" s="5">
        <f t="shared" si="9"/>
        <v>5063</v>
      </c>
      <c r="BO28" s="5">
        <f t="shared" si="10"/>
        <v>346.5</v>
      </c>
      <c r="BQ28" s="69">
        <v>179</v>
      </c>
      <c r="BR28" s="69">
        <f t="shared" si="5"/>
        <v>3738</v>
      </c>
      <c r="BS28" s="70"/>
      <c r="BT28" s="70"/>
      <c r="BU28" s="70"/>
      <c r="BW28" s="81" t="str">
        <f>IF(数量205="","",数量205)</f>
        <v/>
      </c>
      <c r="BX28" s="64" t="s">
        <v>142</v>
      </c>
      <c r="BY28" s="6" t="s">
        <v>344</v>
      </c>
      <c r="BZ28" s="6" t="s">
        <v>221</v>
      </c>
      <c r="CA28" s="6" t="s">
        <v>222</v>
      </c>
      <c r="CB28" s="6" t="s">
        <v>227</v>
      </c>
      <c r="CC28" s="85" t="s">
        <v>288</v>
      </c>
      <c r="CD28" s="85" t="s">
        <v>219</v>
      </c>
      <c r="CE28" s="6" t="s">
        <v>301</v>
      </c>
      <c r="CF28" s="6">
        <v>170</v>
      </c>
      <c r="CG28" s="6">
        <v>19</v>
      </c>
    </row>
    <row r="29" spans="2:85" ht="21" customHeight="1">
      <c r="B29" s="134" t="s">
        <v>20</v>
      </c>
      <c r="C29" s="135"/>
      <c r="D29" s="135"/>
      <c r="E29" s="135"/>
      <c r="F29" s="135"/>
      <c r="G29" s="136"/>
      <c r="H29" s="36" t="s">
        <v>130</v>
      </c>
      <c r="I29" s="37"/>
      <c r="J29" s="37"/>
      <c r="K29" s="37"/>
      <c r="L29" s="37"/>
      <c r="M29" s="37"/>
      <c r="N29" s="37"/>
      <c r="O29" s="37"/>
      <c r="P29" s="37"/>
      <c r="Q29" s="37"/>
      <c r="R29" s="37"/>
      <c r="S29" s="37"/>
      <c r="T29" s="37"/>
      <c r="U29" s="37"/>
      <c r="V29" s="37"/>
      <c r="W29" s="134" t="s">
        <v>6</v>
      </c>
      <c r="X29" s="135"/>
      <c r="Y29" s="135"/>
      <c r="Z29" s="135"/>
      <c r="AA29" s="135"/>
      <c r="AB29" s="135"/>
      <c r="AC29" s="135"/>
      <c r="AD29" s="135"/>
      <c r="AE29" s="135"/>
      <c r="AF29" s="135"/>
      <c r="AG29" s="135"/>
      <c r="AH29" s="135"/>
      <c r="AI29" s="135"/>
      <c r="AJ29" s="136"/>
      <c r="AK29" s="119" t="s">
        <v>131</v>
      </c>
      <c r="AL29" s="120"/>
      <c r="AM29" s="120"/>
      <c r="AN29" s="120"/>
      <c r="AO29" s="120"/>
      <c r="AP29" s="120"/>
      <c r="AQ29" s="120"/>
      <c r="AR29" s="120"/>
      <c r="AS29" s="120"/>
      <c r="AT29" s="120"/>
      <c r="AU29" s="120"/>
      <c r="AV29" s="120"/>
      <c r="AW29" s="120"/>
      <c r="AX29" s="120"/>
      <c r="AY29" s="120"/>
      <c r="AZ29" s="120"/>
      <c r="BA29" s="120"/>
      <c r="BB29" s="120"/>
      <c r="BC29" s="121"/>
      <c r="BE29" s="68"/>
      <c r="BF29" s="64" t="s">
        <v>259</v>
      </c>
      <c r="BG29" s="6" t="s">
        <v>380</v>
      </c>
      <c r="BH29" s="6" t="s">
        <v>422</v>
      </c>
      <c r="BI29" s="6">
        <f t="shared" si="6"/>
        <v>5</v>
      </c>
      <c r="BJ29" s="5">
        <f t="shared" si="7"/>
        <v>242</v>
      </c>
      <c r="BK29" s="5">
        <f t="shared" si="8"/>
        <v>29</v>
      </c>
      <c r="BL29" s="5">
        <v>5061</v>
      </c>
      <c r="BM29" s="5">
        <v>441</v>
      </c>
      <c r="BN29" s="5">
        <f t="shared" si="9"/>
        <v>5063</v>
      </c>
      <c r="BO29" s="5">
        <f t="shared" si="10"/>
        <v>441</v>
      </c>
      <c r="BQ29" s="69">
        <v>180</v>
      </c>
      <c r="BR29" s="69">
        <f t="shared" si="5"/>
        <v>3759</v>
      </c>
      <c r="BS29" s="70"/>
      <c r="BT29" s="70"/>
      <c r="BU29" s="70"/>
      <c r="BW29" s="81" t="str">
        <f>IF(数量206="","",数量206)</f>
        <v/>
      </c>
      <c r="BX29" s="64" t="s">
        <v>143</v>
      </c>
      <c r="BY29" s="6" t="s">
        <v>345</v>
      </c>
      <c r="BZ29" s="6" t="s">
        <v>221</v>
      </c>
      <c r="CA29" s="6" t="s">
        <v>222</v>
      </c>
      <c r="CB29" s="6" t="s">
        <v>227</v>
      </c>
      <c r="CC29" s="85" t="s">
        <v>288</v>
      </c>
      <c r="CD29" s="85" t="s">
        <v>219</v>
      </c>
      <c r="CE29" s="6" t="s">
        <v>301</v>
      </c>
      <c r="CF29" s="6">
        <v>170</v>
      </c>
      <c r="CG29" s="6">
        <v>26</v>
      </c>
    </row>
    <row r="30" spans="2:85" ht="21" customHeight="1">
      <c r="B30" s="137"/>
      <c r="C30" s="138"/>
      <c r="D30" s="138"/>
      <c r="E30" s="138"/>
      <c r="F30" s="138"/>
      <c r="G30" s="139"/>
      <c r="H30" s="96"/>
      <c r="I30" s="97"/>
      <c r="J30" s="97"/>
      <c r="K30" s="97"/>
      <c r="L30" s="97"/>
      <c r="M30" s="97"/>
      <c r="N30" s="97"/>
      <c r="O30" s="97"/>
      <c r="P30" s="97"/>
      <c r="Q30" s="97"/>
      <c r="R30" s="97"/>
      <c r="S30" s="97"/>
      <c r="T30" s="97"/>
      <c r="U30" s="33" t="s">
        <v>34</v>
      </c>
      <c r="V30" s="38"/>
      <c r="W30" s="137"/>
      <c r="X30" s="138"/>
      <c r="Y30" s="138"/>
      <c r="Z30" s="138"/>
      <c r="AA30" s="138"/>
      <c r="AB30" s="138"/>
      <c r="AC30" s="138"/>
      <c r="AD30" s="138"/>
      <c r="AE30" s="138"/>
      <c r="AF30" s="138"/>
      <c r="AG30" s="138"/>
      <c r="AH30" s="138"/>
      <c r="AI30" s="138"/>
      <c r="AJ30" s="139"/>
      <c r="AK30" s="122"/>
      <c r="AL30" s="123"/>
      <c r="AM30" s="123"/>
      <c r="AN30" s="123"/>
      <c r="AO30" s="123"/>
      <c r="AP30" s="123"/>
      <c r="AQ30" s="123"/>
      <c r="AR30" s="123"/>
      <c r="AS30" s="123"/>
      <c r="AT30" s="123"/>
      <c r="AU30" s="123"/>
      <c r="AV30" s="123"/>
      <c r="AW30" s="123"/>
      <c r="AX30" s="123"/>
      <c r="AY30" s="123"/>
      <c r="AZ30" s="123"/>
      <c r="BA30" s="123"/>
      <c r="BB30" s="123"/>
      <c r="BC30" s="124"/>
      <c r="BE30" s="2"/>
      <c r="BF30" s="65" t="s">
        <v>242</v>
      </c>
      <c r="BG30" s="6" t="s">
        <v>285</v>
      </c>
      <c r="BH30" s="14" t="s">
        <v>381</v>
      </c>
      <c r="BI30" s="6">
        <f t="shared" si="6"/>
        <v>5</v>
      </c>
      <c r="BJ30" s="5">
        <f t="shared" si="7"/>
        <v>245</v>
      </c>
      <c r="BK30" s="5">
        <f>VALUE(RIGHT(BH30,LEN(BH30)-BI30))+1</f>
        <v>9</v>
      </c>
      <c r="BL30" s="5">
        <v>5124</v>
      </c>
      <c r="BM30" s="5">
        <v>126</v>
      </c>
      <c r="BN30" s="5">
        <f t="shared" si="9"/>
        <v>5124</v>
      </c>
      <c r="BO30" s="5">
        <f t="shared" si="10"/>
        <v>121</v>
      </c>
      <c r="BQ30" s="69">
        <v>181</v>
      </c>
      <c r="BR30" s="69">
        <f t="shared" si="5"/>
        <v>3780</v>
      </c>
      <c r="BS30" s="69"/>
      <c r="BT30" s="69"/>
      <c r="BU30" s="69"/>
      <c r="BW30" s="81" t="str">
        <f>IF(数量207="","",数量207)</f>
        <v/>
      </c>
      <c r="BX30" s="64" t="s">
        <v>144</v>
      </c>
      <c r="BY30" s="6" t="s">
        <v>346</v>
      </c>
      <c r="BZ30" s="6" t="s">
        <v>221</v>
      </c>
      <c r="CA30" s="6" t="s">
        <v>222</v>
      </c>
      <c r="CB30" s="6" t="s">
        <v>227</v>
      </c>
      <c r="CC30" s="85" t="s">
        <v>288</v>
      </c>
      <c r="CD30" s="85" t="s">
        <v>219</v>
      </c>
      <c r="CE30" s="6" t="s">
        <v>301</v>
      </c>
      <c r="CF30" s="6">
        <v>170</v>
      </c>
      <c r="CG30" s="6">
        <v>38</v>
      </c>
    </row>
    <row r="31" spans="2:85" ht="21" customHeight="1">
      <c r="B31" s="134" t="s">
        <v>43</v>
      </c>
      <c r="C31" s="135"/>
      <c r="D31" s="135"/>
      <c r="E31" s="135"/>
      <c r="F31" s="135"/>
      <c r="G31" s="136"/>
      <c r="H31" s="36" t="s">
        <v>80</v>
      </c>
      <c r="I31" s="37"/>
      <c r="J31" s="37"/>
      <c r="K31" s="37"/>
      <c r="L31" s="143"/>
      <c r="M31" s="143"/>
      <c r="N31" s="39" t="s">
        <v>38</v>
      </c>
      <c r="O31" s="37"/>
      <c r="P31" s="39" t="s">
        <v>81</v>
      </c>
      <c r="Q31" s="37"/>
      <c r="R31" s="37"/>
      <c r="S31" s="143"/>
      <c r="T31" s="143"/>
      <c r="U31" s="39" t="s">
        <v>51</v>
      </c>
      <c r="V31" s="37"/>
      <c r="W31" s="39" t="s">
        <v>272</v>
      </c>
      <c r="X31" s="37"/>
      <c r="Y31" s="37"/>
      <c r="Z31" s="37"/>
      <c r="AA31" s="143"/>
      <c r="AB31" s="143"/>
      <c r="AC31" s="39" t="s">
        <v>38</v>
      </c>
      <c r="AD31" s="37"/>
      <c r="AE31" s="39" t="s">
        <v>52</v>
      </c>
      <c r="AF31" s="37"/>
      <c r="AG31" s="37"/>
      <c r="AH31" s="143"/>
      <c r="AI31" s="143"/>
      <c r="AJ31" s="39" t="s">
        <v>38</v>
      </c>
      <c r="AK31" s="37"/>
      <c r="AL31" s="39" t="s">
        <v>82</v>
      </c>
      <c r="AM31" s="37"/>
      <c r="AN31" s="37"/>
      <c r="AO31" s="37"/>
      <c r="AP31" s="37"/>
      <c r="AQ31" s="37"/>
      <c r="AR31" s="37"/>
      <c r="AS31" s="37"/>
      <c r="AT31" s="143"/>
      <c r="AU31" s="143"/>
      <c r="AV31" s="39" t="s">
        <v>38</v>
      </c>
      <c r="AW31" s="37"/>
      <c r="AX31" s="39"/>
      <c r="AY31" s="37"/>
      <c r="AZ31" s="37"/>
      <c r="BA31" s="39"/>
      <c r="BB31" s="37"/>
      <c r="BC31" s="40"/>
      <c r="BE31" s="66"/>
      <c r="BF31" s="65" t="s">
        <v>260</v>
      </c>
      <c r="BG31" s="6" t="s">
        <v>115</v>
      </c>
      <c r="BH31" s="14" t="s">
        <v>382</v>
      </c>
      <c r="BI31" s="6">
        <f t="shared" si="6"/>
        <v>5</v>
      </c>
      <c r="BJ31" s="5">
        <f t="shared" si="7"/>
        <v>245</v>
      </c>
      <c r="BK31" s="5">
        <f t="shared" si="8"/>
        <v>9</v>
      </c>
      <c r="BL31" s="5">
        <v>5124</v>
      </c>
      <c r="BM31" s="5">
        <v>126</v>
      </c>
      <c r="BN31" s="5">
        <f t="shared" si="9"/>
        <v>5126</v>
      </c>
      <c r="BO31" s="5">
        <f t="shared" si="10"/>
        <v>126</v>
      </c>
      <c r="BQ31" s="69">
        <v>182</v>
      </c>
      <c r="BR31" s="69">
        <f t="shared" si="5"/>
        <v>3801</v>
      </c>
      <c r="BS31" s="69"/>
      <c r="BT31" s="69"/>
      <c r="BU31" s="69"/>
      <c r="BW31" s="81" t="str">
        <f>IF(数量208="","",数量208)</f>
        <v/>
      </c>
      <c r="BX31" s="64" t="s">
        <v>145</v>
      </c>
      <c r="BY31" s="6" t="s">
        <v>347</v>
      </c>
      <c r="BZ31" s="6" t="s">
        <v>221</v>
      </c>
      <c r="CA31" s="6" t="s">
        <v>222</v>
      </c>
      <c r="CB31" s="6" t="s">
        <v>227</v>
      </c>
      <c r="CC31" s="85" t="s">
        <v>288</v>
      </c>
      <c r="CD31" s="85" t="s">
        <v>219</v>
      </c>
      <c r="CE31" s="6" t="s">
        <v>301</v>
      </c>
      <c r="CF31" s="6">
        <v>170</v>
      </c>
      <c r="CG31" s="6">
        <v>49</v>
      </c>
    </row>
    <row r="32" spans="2:85" ht="21" customHeight="1">
      <c r="B32" s="140"/>
      <c r="C32" s="141"/>
      <c r="D32" s="141"/>
      <c r="E32" s="141"/>
      <c r="F32" s="141"/>
      <c r="G32" s="142"/>
      <c r="H32" s="36" t="s">
        <v>53</v>
      </c>
      <c r="I32" s="37"/>
      <c r="J32" s="37"/>
      <c r="K32" s="37"/>
      <c r="L32" s="37"/>
      <c r="M32" s="37"/>
      <c r="N32" s="37"/>
      <c r="O32" s="147"/>
      <c r="P32" s="147"/>
      <c r="Q32" s="39" t="s">
        <v>38</v>
      </c>
      <c r="R32" s="37"/>
      <c r="S32" s="39" t="s">
        <v>54</v>
      </c>
      <c r="T32" s="37"/>
      <c r="U32" s="37"/>
      <c r="V32" s="37"/>
      <c r="W32" s="37"/>
      <c r="X32" s="37"/>
      <c r="Y32" s="147"/>
      <c r="Z32" s="147"/>
      <c r="AA32" s="39" t="s">
        <v>38</v>
      </c>
      <c r="AB32" s="37"/>
      <c r="AC32" s="39" t="s">
        <v>55</v>
      </c>
      <c r="AD32" s="37"/>
      <c r="AE32" s="37"/>
      <c r="AF32" s="37"/>
      <c r="AG32" s="37"/>
      <c r="AH32" s="37"/>
      <c r="AI32" s="147"/>
      <c r="AJ32" s="147"/>
      <c r="AK32" s="39" t="s">
        <v>38</v>
      </c>
      <c r="AL32" s="37"/>
      <c r="AM32" s="39" t="s">
        <v>83</v>
      </c>
      <c r="AN32" s="39"/>
      <c r="AO32" s="39"/>
      <c r="AP32" s="39"/>
      <c r="AQ32" s="147"/>
      <c r="AR32" s="147"/>
      <c r="AS32" s="39" t="s">
        <v>38</v>
      </c>
      <c r="AT32" s="39"/>
      <c r="AU32" s="37"/>
      <c r="AV32" s="39"/>
      <c r="AW32" s="37"/>
      <c r="AX32" s="37"/>
      <c r="AY32" s="37"/>
      <c r="AZ32" s="37"/>
      <c r="BA32" s="39"/>
      <c r="BB32" s="37"/>
      <c r="BC32" s="40"/>
      <c r="BE32" s="66"/>
      <c r="BF32" s="64" t="s">
        <v>261</v>
      </c>
      <c r="BG32" s="6" t="s">
        <v>116</v>
      </c>
      <c r="BH32" s="6" t="s">
        <v>383</v>
      </c>
      <c r="BI32" s="6">
        <f t="shared" si="6"/>
        <v>5</v>
      </c>
      <c r="BJ32" s="5">
        <f t="shared" si="7"/>
        <v>245</v>
      </c>
      <c r="BK32" s="5">
        <f t="shared" si="8"/>
        <v>15</v>
      </c>
      <c r="BL32" s="5">
        <v>5124</v>
      </c>
      <c r="BM32" s="5">
        <v>220.5</v>
      </c>
      <c r="BN32" s="5">
        <f t="shared" si="9"/>
        <v>5126</v>
      </c>
      <c r="BO32" s="5">
        <f t="shared" si="10"/>
        <v>220.5</v>
      </c>
      <c r="BQ32" s="69">
        <v>183</v>
      </c>
      <c r="BR32" s="69">
        <f t="shared" si="5"/>
        <v>3822</v>
      </c>
      <c r="BS32" s="69"/>
      <c r="BT32" s="69"/>
      <c r="BU32" s="69"/>
      <c r="BW32" s="81" t="str">
        <f>IF(数量209="","",数量209)</f>
        <v/>
      </c>
      <c r="BX32" s="64" t="s">
        <v>146</v>
      </c>
      <c r="BY32" s="6" t="s">
        <v>348</v>
      </c>
      <c r="BZ32" s="6" t="s">
        <v>221</v>
      </c>
      <c r="CA32" s="6" t="s">
        <v>222</v>
      </c>
      <c r="CB32" s="6" t="s">
        <v>227</v>
      </c>
      <c r="CC32" s="85" t="s">
        <v>288</v>
      </c>
      <c r="CD32" s="85" t="s">
        <v>219</v>
      </c>
      <c r="CE32" s="6" t="s">
        <v>301</v>
      </c>
      <c r="CF32" s="6">
        <v>171</v>
      </c>
      <c r="CG32" s="6">
        <v>21</v>
      </c>
    </row>
    <row r="33" spans="2:85" ht="21" customHeight="1">
      <c r="B33" s="137"/>
      <c r="C33" s="138"/>
      <c r="D33" s="138"/>
      <c r="E33" s="138"/>
      <c r="F33" s="138"/>
      <c r="G33" s="139"/>
      <c r="H33" s="36" t="s">
        <v>84</v>
      </c>
      <c r="I33" s="39"/>
      <c r="J33" s="38"/>
      <c r="K33" s="39"/>
      <c r="L33" s="41" t="s">
        <v>85</v>
      </c>
      <c r="M33" s="97"/>
      <c r="N33" s="97"/>
      <c r="O33" s="97"/>
      <c r="P33" s="97"/>
      <c r="Q33" s="97"/>
      <c r="R33" s="39" t="s">
        <v>33</v>
      </c>
      <c r="S33" s="97"/>
      <c r="T33" s="97"/>
      <c r="U33" s="33" t="s">
        <v>38</v>
      </c>
      <c r="V33" s="38"/>
      <c r="W33" s="38"/>
      <c r="X33" s="38"/>
      <c r="Y33" s="33"/>
      <c r="Z33" s="37"/>
      <c r="AA33" s="37"/>
      <c r="AB33" s="39"/>
      <c r="AC33" s="39"/>
      <c r="AD33" s="39"/>
      <c r="AE33" s="39"/>
      <c r="AF33" s="39"/>
      <c r="AG33" s="39"/>
      <c r="AH33" s="39"/>
      <c r="AI33" s="39"/>
      <c r="AJ33" s="41" t="s">
        <v>86</v>
      </c>
      <c r="AK33" s="97"/>
      <c r="AL33" s="97"/>
      <c r="AM33" s="97"/>
      <c r="AN33" s="39" t="s">
        <v>87</v>
      </c>
      <c r="AO33" s="39"/>
      <c r="AP33" s="39"/>
      <c r="AQ33" s="41" t="s">
        <v>88</v>
      </c>
      <c r="AR33" s="97"/>
      <c r="AS33" s="97"/>
      <c r="AT33" s="97"/>
      <c r="AU33" s="42" t="s">
        <v>89</v>
      </c>
      <c r="AV33" s="39"/>
      <c r="AW33" s="39"/>
      <c r="AX33" s="41"/>
      <c r="AY33" s="97"/>
      <c r="AZ33" s="97"/>
      <c r="BA33" s="97"/>
      <c r="BB33" s="39" t="s">
        <v>90</v>
      </c>
      <c r="BC33" s="43"/>
      <c r="BE33" s="1"/>
      <c r="BF33" s="64" t="s">
        <v>243</v>
      </c>
      <c r="BG33" s="6" t="s">
        <v>286</v>
      </c>
      <c r="BH33" s="6" t="s">
        <v>423</v>
      </c>
      <c r="BI33" s="6">
        <f t="shared" si="6"/>
        <v>5</v>
      </c>
      <c r="BJ33" s="5">
        <f t="shared" si="7"/>
        <v>246</v>
      </c>
      <c r="BK33" s="5">
        <f>VALUE(RIGHT(BH33,LEN(BH33)-BI33))+1</f>
        <v>9</v>
      </c>
      <c r="BL33" s="5">
        <v>5145</v>
      </c>
      <c r="BM33" s="5">
        <v>126</v>
      </c>
      <c r="BN33" s="5">
        <f t="shared" si="9"/>
        <v>5145</v>
      </c>
      <c r="BO33" s="5">
        <f t="shared" si="10"/>
        <v>121</v>
      </c>
      <c r="BQ33" s="69">
        <v>184</v>
      </c>
      <c r="BR33" s="69">
        <f t="shared" si="5"/>
        <v>3843</v>
      </c>
      <c r="BS33" s="69"/>
      <c r="BT33" s="69"/>
      <c r="BU33" s="69"/>
      <c r="BW33" s="81" t="str">
        <f>IF(数量210="","",数量210)</f>
        <v/>
      </c>
      <c r="BX33" s="64" t="s">
        <v>147</v>
      </c>
      <c r="BY33" s="6" t="s">
        <v>349</v>
      </c>
      <c r="BZ33" s="6" t="s">
        <v>221</v>
      </c>
      <c r="CA33" s="6" t="s">
        <v>222</v>
      </c>
      <c r="CB33" s="6" t="s">
        <v>227</v>
      </c>
      <c r="CC33" s="85" t="s">
        <v>288</v>
      </c>
      <c r="CD33" s="85" t="s">
        <v>219</v>
      </c>
      <c r="CE33" s="6" t="s">
        <v>301</v>
      </c>
      <c r="CF33" s="6">
        <v>171</v>
      </c>
      <c r="CG33" s="6">
        <v>31</v>
      </c>
    </row>
    <row r="34" spans="2:85" ht="21" customHeight="1">
      <c r="B34" s="134" t="s">
        <v>91</v>
      </c>
      <c r="C34" s="135"/>
      <c r="D34" s="135"/>
      <c r="E34" s="135"/>
      <c r="F34" s="135"/>
      <c r="G34" s="136"/>
      <c r="H34" s="119" t="s">
        <v>21</v>
      </c>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1"/>
      <c r="BE34" s="66"/>
      <c r="BF34" s="64" t="s">
        <v>262</v>
      </c>
      <c r="BG34" s="6" t="s">
        <v>389</v>
      </c>
      <c r="BH34" s="6" t="s">
        <v>424</v>
      </c>
      <c r="BI34" s="6">
        <f t="shared" si="6"/>
        <v>5</v>
      </c>
      <c r="BJ34" s="5">
        <f t="shared" si="7"/>
        <v>246</v>
      </c>
      <c r="BK34" s="5">
        <f t="shared" si="8"/>
        <v>9</v>
      </c>
      <c r="BL34" s="5">
        <v>5145</v>
      </c>
      <c r="BM34" s="5">
        <v>126</v>
      </c>
      <c r="BN34" s="5">
        <f t="shared" si="9"/>
        <v>5147</v>
      </c>
      <c r="BO34" s="5">
        <f t="shared" si="10"/>
        <v>126</v>
      </c>
      <c r="BP34" s="7"/>
      <c r="BQ34" s="69">
        <v>185</v>
      </c>
      <c r="BR34" s="69">
        <f t="shared" si="5"/>
        <v>3864</v>
      </c>
      <c r="BS34" s="69"/>
      <c r="BT34" s="69"/>
      <c r="BU34" s="69"/>
      <c r="BW34" s="81" t="str">
        <f>IF(数量211="","",数量211)</f>
        <v/>
      </c>
      <c r="BX34" s="64" t="s">
        <v>148</v>
      </c>
      <c r="BY34" s="6" t="s">
        <v>350</v>
      </c>
      <c r="BZ34" s="6" t="s">
        <v>221</v>
      </c>
      <c r="CA34" s="6" t="s">
        <v>222</v>
      </c>
      <c r="CB34" s="6" t="s">
        <v>227</v>
      </c>
      <c r="CC34" s="85" t="s">
        <v>288</v>
      </c>
      <c r="CD34" s="85" t="s">
        <v>219</v>
      </c>
      <c r="CE34" s="6" t="s">
        <v>301</v>
      </c>
      <c r="CF34" s="6">
        <v>171</v>
      </c>
      <c r="CG34" s="6">
        <v>40</v>
      </c>
    </row>
    <row r="35" spans="2:85" ht="21" customHeight="1">
      <c r="B35" s="137"/>
      <c r="C35" s="138"/>
      <c r="D35" s="138"/>
      <c r="E35" s="138"/>
      <c r="F35" s="138"/>
      <c r="G35" s="139"/>
      <c r="H35" s="122"/>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4"/>
      <c r="BE35" s="66"/>
      <c r="BF35" s="64" t="s">
        <v>263</v>
      </c>
      <c r="BG35" s="6" t="s">
        <v>390</v>
      </c>
      <c r="BH35" s="6" t="s">
        <v>425</v>
      </c>
      <c r="BI35" s="6">
        <f t="shared" si="6"/>
        <v>5</v>
      </c>
      <c r="BJ35" s="5">
        <f t="shared" si="7"/>
        <v>246</v>
      </c>
      <c r="BK35" s="5">
        <f t="shared" si="8"/>
        <v>15</v>
      </c>
      <c r="BL35" s="5">
        <v>5145</v>
      </c>
      <c r="BM35" s="5">
        <v>220.5</v>
      </c>
      <c r="BN35" s="5">
        <f t="shared" si="9"/>
        <v>5147</v>
      </c>
      <c r="BO35" s="5">
        <f t="shared" si="10"/>
        <v>220.5</v>
      </c>
      <c r="BP35" s="7"/>
      <c r="BQ35" s="69">
        <v>186</v>
      </c>
      <c r="BR35" s="69">
        <f t="shared" si="5"/>
        <v>3885</v>
      </c>
      <c r="BS35" s="69"/>
      <c r="BT35" s="69"/>
      <c r="BU35" s="69"/>
      <c r="BW35" s="82" t="str">
        <f>IF(文字223="","",文字223)</f>
        <v/>
      </c>
      <c r="BX35" s="64" t="s">
        <v>170</v>
      </c>
      <c r="BY35" s="6" t="s">
        <v>339</v>
      </c>
      <c r="BZ35" s="6" t="s">
        <v>221</v>
      </c>
      <c r="CA35" s="6" t="s">
        <v>223</v>
      </c>
      <c r="CB35" s="6" t="s">
        <v>226</v>
      </c>
      <c r="CC35" s="85" t="s">
        <v>290</v>
      </c>
      <c r="CD35" s="85" t="s">
        <v>291</v>
      </c>
      <c r="CF35" s="6">
        <v>172</v>
      </c>
      <c r="CG35" s="6">
        <v>9</v>
      </c>
    </row>
    <row r="36" spans="2:85" ht="21" customHeight="1">
      <c r="B36" s="134" t="s">
        <v>36</v>
      </c>
      <c r="C36" s="135"/>
      <c r="D36" s="135"/>
      <c r="E36" s="135"/>
      <c r="F36" s="135"/>
      <c r="G36" s="136"/>
      <c r="H36" s="57"/>
      <c r="I36" s="28" t="s">
        <v>266</v>
      </c>
      <c r="J36" s="28"/>
      <c r="K36" s="28"/>
      <c r="L36" s="28"/>
      <c r="M36" s="28"/>
      <c r="N36" s="28"/>
      <c r="O36" s="28"/>
      <c r="P36" s="28"/>
      <c r="Q36" s="28"/>
      <c r="R36" s="28"/>
      <c r="S36" s="28"/>
      <c r="T36" s="28"/>
      <c r="U36" s="28" t="s">
        <v>268</v>
      </c>
      <c r="V36" s="28"/>
      <c r="W36" s="28"/>
      <c r="X36" s="28"/>
      <c r="Y36" s="28"/>
      <c r="Z36" s="28"/>
      <c r="AA36" s="28"/>
      <c r="AB36" s="28"/>
      <c r="AC36" s="28"/>
      <c r="AD36" s="28" t="s">
        <v>269</v>
      </c>
      <c r="AE36" s="28"/>
      <c r="AF36" s="28"/>
      <c r="AG36" s="28"/>
      <c r="AH36" s="28"/>
      <c r="AI36" s="28"/>
      <c r="AJ36" s="28"/>
      <c r="AK36" s="28"/>
      <c r="AL36" s="28"/>
      <c r="AM36" s="28"/>
      <c r="AN36" s="28"/>
      <c r="AO36" s="28"/>
      <c r="AP36" s="28" t="s">
        <v>270</v>
      </c>
      <c r="AQ36" s="28"/>
      <c r="AR36" s="28"/>
      <c r="AS36" s="28"/>
      <c r="AT36" s="28"/>
      <c r="AU36" s="28"/>
      <c r="AV36" s="28"/>
      <c r="AW36" s="28"/>
      <c r="AX36" s="28"/>
      <c r="AY36" s="28"/>
      <c r="AZ36" s="28"/>
      <c r="BA36" s="28"/>
      <c r="BB36" s="28"/>
      <c r="BC36" s="29"/>
      <c r="BE36" s="1"/>
      <c r="BF36" s="64" t="s">
        <v>244</v>
      </c>
      <c r="BG36" s="6" t="s">
        <v>287</v>
      </c>
      <c r="BH36" s="6" t="s">
        <v>426</v>
      </c>
      <c r="BI36" s="6">
        <f t="shared" si="6"/>
        <v>5</v>
      </c>
      <c r="BJ36" s="5">
        <f t="shared" si="7"/>
        <v>248</v>
      </c>
      <c r="BK36" s="5">
        <f>VALUE(RIGHT(BH36,LEN(BH36)-BI36))+1</f>
        <v>9</v>
      </c>
      <c r="BL36" s="5">
        <v>5187</v>
      </c>
      <c r="BM36" s="5">
        <v>126</v>
      </c>
      <c r="BN36" s="5">
        <f t="shared" si="9"/>
        <v>5187</v>
      </c>
      <c r="BO36" s="5">
        <f t="shared" si="10"/>
        <v>121</v>
      </c>
      <c r="BQ36" s="69">
        <v>187</v>
      </c>
      <c r="BR36" s="69">
        <f t="shared" si="5"/>
        <v>3906</v>
      </c>
      <c r="BS36" s="69"/>
      <c r="BT36" s="69"/>
      <c r="BU36" s="69"/>
      <c r="BW36" s="82" t="str">
        <f>IF(文字224="","",文字224)</f>
        <v/>
      </c>
      <c r="BX36" s="64" t="s">
        <v>171</v>
      </c>
      <c r="BY36" s="6" t="s">
        <v>335</v>
      </c>
      <c r="BZ36" s="6" t="s">
        <v>295</v>
      </c>
      <c r="CA36" s="6" t="s">
        <v>224</v>
      </c>
      <c r="CB36" s="6" t="s">
        <v>226</v>
      </c>
      <c r="CC36" s="85" t="s">
        <v>219</v>
      </c>
      <c r="CD36" s="85" t="s">
        <v>219</v>
      </c>
      <c r="CF36" s="6">
        <v>172</v>
      </c>
      <c r="CG36" s="6">
        <v>16</v>
      </c>
    </row>
    <row r="37" spans="2:85" ht="21" customHeight="1">
      <c r="B37" s="140"/>
      <c r="C37" s="141"/>
      <c r="D37" s="141"/>
      <c r="E37" s="141"/>
      <c r="F37" s="141"/>
      <c r="G37" s="142"/>
      <c r="H37" s="36"/>
      <c r="I37" s="39" t="s">
        <v>271</v>
      </c>
      <c r="J37" s="39"/>
      <c r="K37" s="39"/>
      <c r="L37" s="41" t="s">
        <v>85</v>
      </c>
      <c r="M37" s="147"/>
      <c r="N37" s="147"/>
      <c r="O37" s="147"/>
      <c r="P37" s="147"/>
      <c r="Q37" s="147"/>
      <c r="R37" s="147"/>
      <c r="S37" s="147"/>
      <c r="T37" s="147"/>
      <c r="U37" s="147"/>
      <c r="V37" s="147"/>
      <c r="W37" s="39" t="s">
        <v>33</v>
      </c>
      <c r="X37" s="39"/>
      <c r="Y37" s="39"/>
      <c r="Z37" s="39"/>
      <c r="AA37" s="39"/>
      <c r="AB37" s="39"/>
      <c r="AC37" s="39"/>
      <c r="AD37" s="39"/>
      <c r="AE37" s="39"/>
      <c r="AF37" s="39"/>
      <c r="AG37" s="39"/>
      <c r="AH37" s="39"/>
      <c r="AI37" s="39"/>
      <c r="AJ37" s="39"/>
      <c r="AK37" s="39"/>
      <c r="AL37" s="39"/>
      <c r="AM37" s="33"/>
      <c r="AN37" s="33"/>
      <c r="AO37" s="33"/>
      <c r="AP37" s="33"/>
      <c r="AQ37" s="33"/>
      <c r="AR37" s="33"/>
      <c r="AS37" s="34" t="s">
        <v>92</v>
      </c>
      <c r="AT37" s="148"/>
      <c r="AU37" s="148"/>
      <c r="AV37" s="148"/>
      <c r="AW37" s="148"/>
      <c r="AX37" s="148"/>
      <c r="AY37" s="148"/>
      <c r="AZ37" s="148"/>
      <c r="BA37" s="148"/>
      <c r="BB37" s="33" t="s">
        <v>37</v>
      </c>
      <c r="BC37" s="43"/>
      <c r="BE37" s="66"/>
      <c r="BF37" s="64" t="s">
        <v>264</v>
      </c>
      <c r="BG37" s="6" t="s">
        <v>389</v>
      </c>
      <c r="BH37" s="6" t="s">
        <v>427</v>
      </c>
      <c r="BI37" s="6">
        <f t="shared" si="6"/>
        <v>5</v>
      </c>
      <c r="BJ37" s="5">
        <f t="shared" si="7"/>
        <v>248</v>
      </c>
      <c r="BK37" s="5">
        <f t="shared" si="8"/>
        <v>9</v>
      </c>
      <c r="BL37" s="5">
        <v>5187</v>
      </c>
      <c r="BM37" s="5">
        <v>126</v>
      </c>
      <c r="BN37" s="5">
        <f t="shared" si="9"/>
        <v>5189</v>
      </c>
      <c r="BO37" s="5">
        <f t="shared" si="10"/>
        <v>126</v>
      </c>
      <c r="BQ37" s="69">
        <v>188</v>
      </c>
      <c r="BR37" s="69">
        <f t="shared" si="5"/>
        <v>3927</v>
      </c>
      <c r="BS37" s="69"/>
      <c r="BT37" s="69"/>
      <c r="BU37" s="69"/>
      <c r="BW37" s="82" t="str">
        <f>IF(文字225="","",文字225)</f>
        <v/>
      </c>
      <c r="BX37" s="64" t="s">
        <v>172</v>
      </c>
      <c r="BY37" s="6" t="s">
        <v>340</v>
      </c>
      <c r="CF37" s="6">
        <v>173</v>
      </c>
      <c r="CG37" s="6">
        <v>10</v>
      </c>
    </row>
    <row r="38" spans="2:85" ht="21" customHeight="1">
      <c r="B38" s="137"/>
      <c r="C38" s="138"/>
      <c r="D38" s="138"/>
      <c r="E38" s="138"/>
      <c r="F38" s="138"/>
      <c r="G38" s="139"/>
      <c r="H38" s="59" t="s">
        <v>267</v>
      </c>
      <c r="I38" s="33"/>
      <c r="J38" s="33"/>
      <c r="K38" s="34"/>
      <c r="L38" s="38"/>
      <c r="M38" s="38"/>
      <c r="N38" s="38"/>
      <c r="O38" s="38"/>
      <c r="P38" s="38"/>
      <c r="Q38" s="38"/>
      <c r="R38" s="38"/>
      <c r="S38" s="38"/>
      <c r="T38" s="38"/>
      <c r="U38" s="38"/>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4"/>
      <c r="AT38" s="38"/>
      <c r="AU38" s="38"/>
      <c r="AV38" s="38"/>
      <c r="AW38" s="38"/>
      <c r="AX38" s="38"/>
      <c r="AY38" s="38"/>
      <c r="AZ38" s="38"/>
      <c r="BA38" s="38"/>
      <c r="BB38" s="33"/>
      <c r="BC38" s="35"/>
      <c r="BE38" s="66"/>
      <c r="BF38" s="64" t="s">
        <v>265</v>
      </c>
      <c r="BG38" s="6" t="s">
        <v>390</v>
      </c>
      <c r="BH38" s="6" t="s">
        <v>428</v>
      </c>
      <c r="BI38" s="6">
        <f t="shared" si="6"/>
        <v>5</v>
      </c>
      <c r="BJ38" s="5">
        <f t="shared" si="7"/>
        <v>248</v>
      </c>
      <c r="BK38" s="5">
        <f t="shared" si="8"/>
        <v>15</v>
      </c>
      <c r="BL38" s="5">
        <v>5187</v>
      </c>
      <c r="BM38" s="5">
        <v>220.5</v>
      </c>
      <c r="BN38" s="5">
        <f t="shared" si="9"/>
        <v>5189</v>
      </c>
      <c r="BO38" s="5">
        <f t="shared" si="10"/>
        <v>220.5</v>
      </c>
      <c r="BQ38" s="69">
        <v>189</v>
      </c>
      <c r="BR38" s="69">
        <f t="shared" si="5"/>
        <v>3948</v>
      </c>
      <c r="BS38" s="69"/>
      <c r="BT38" s="69"/>
      <c r="BU38" s="69"/>
      <c r="BW38" s="82" t="str">
        <f>IF(文字226="","",文字226)</f>
        <v>@</v>
      </c>
      <c r="BX38" s="64" t="s">
        <v>173</v>
      </c>
      <c r="BY38" s="84" t="s">
        <v>372</v>
      </c>
      <c r="BZ38" s="6" t="s">
        <v>221</v>
      </c>
      <c r="CA38" s="6" t="s">
        <v>224</v>
      </c>
      <c r="CB38" s="6" t="s">
        <v>226</v>
      </c>
      <c r="CC38" s="85" t="s">
        <v>219</v>
      </c>
      <c r="CD38" s="85" t="s">
        <v>219</v>
      </c>
      <c r="CF38" s="6">
        <v>173</v>
      </c>
      <c r="CG38" s="6">
        <v>40</v>
      </c>
    </row>
    <row r="39" spans="2:85" ht="21" customHeight="1">
      <c r="B39" s="134" t="s">
        <v>93</v>
      </c>
      <c r="C39" s="135"/>
      <c r="D39" s="135"/>
      <c r="E39" s="135"/>
      <c r="F39" s="135"/>
      <c r="G39" s="136"/>
      <c r="H39" s="119" t="s">
        <v>9</v>
      </c>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1"/>
      <c r="BE39" s="1"/>
      <c r="BQ39" s="69">
        <v>190</v>
      </c>
      <c r="BR39" s="69">
        <f t="shared" si="5"/>
        <v>3969</v>
      </c>
      <c r="BS39" s="69"/>
      <c r="BT39" s="69"/>
      <c r="BU39" s="69"/>
      <c r="BW39" s="82" t="str">
        <f>IF(文字227="","",文字227)</f>
        <v/>
      </c>
      <c r="BX39" s="64" t="s">
        <v>174</v>
      </c>
      <c r="BY39" s="6" t="s">
        <v>312</v>
      </c>
      <c r="BZ39" s="6" t="s">
        <v>220</v>
      </c>
      <c r="CA39" s="6" t="s">
        <v>225</v>
      </c>
      <c r="CB39" s="6" t="s">
        <v>226</v>
      </c>
      <c r="CC39" s="85" t="s">
        <v>292</v>
      </c>
      <c r="CD39" s="85" t="s">
        <v>219</v>
      </c>
      <c r="CE39" s="6" t="s">
        <v>293</v>
      </c>
      <c r="CF39" s="6">
        <v>175</v>
      </c>
      <c r="CG39" s="6">
        <v>8</v>
      </c>
    </row>
    <row r="40" spans="2:85" ht="21" customHeight="1">
      <c r="B40" s="137"/>
      <c r="C40" s="138"/>
      <c r="D40" s="138"/>
      <c r="E40" s="138"/>
      <c r="F40" s="138"/>
      <c r="G40" s="139"/>
      <c r="H40" s="122"/>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4"/>
      <c r="BE40" s="1"/>
      <c r="BP40" s="86"/>
      <c r="BQ40" s="69">
        <v>191</v>
      </c>
      <c r="BR40" s="69">
        <f t="shared" si="5"/>
        <v>3990</v>
      </c>
      <c r="BS40" s="69"/>
      <c r="BT40" s="69"/>
      <c r="BU40" s="69"/>
      <c r="BW40" s="82" t="str">
        <f>IF(文字228="","",文字228)</f>
        <v/>
      </c>
      <c r="BX40" s="64" t="s">
        <v>175</v>
      </c>
      <c r="BY40" s="6" t="s">
        <v>431</v>
      </c>
      <c r="BZ40" s="6" t="s">
        <v>220</v>
      </c>
      <c r="CA40" s="6" t="s">
        <v>225</v>
      </c>
      <c r="CB40" s="6" t="s">
        <v>226</v>
      </c>
      <c r="CC40" s="85" t="s">
        <v>292</v>
      </c>
      <c r="CD40" s="85" t="s">
        <v>219</v>
      </c>
      <c r="CE40" s="6" t="s">
        <v>293</v>
      </c>
      <c r="CF40" s="6">
        <v>175</v>
      </c>
      <c r="CG40" s="6">
        <v>22</v>
      </c>
    </row>
    <row r="41" spans="2:85" ht="21" customHeight="1">
      <c r="B41" s="134" t="s">
        <v>8</v>
      </c>
      <c r="C41" s="135"/>
      <c r="D41" s="135"/>
      <c r="E41" s="135"/>
      <c r="F41" s="135"/>
      <c r="G41" s="136"/>
      <c r="H41" s="44"/>
      <c r="I41" s="28" t="s">
        <v>39</v>
      </c>
      <c r="J41" s="45"/>
      <c r="K41" s="120" t="s">
        <v>94</v>
      </c>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1"/>
      <c r="BE41" s="1"/>
      <c r="BP41" s="86"/>
      <c r="BQ41" s="69">
        <v>192</v>
      </c>
      <c r="BR41" s="69">
        <f t="shared" si="5"/>
        <v>4011</v>
      </c>
      <c r="BS41" s="69"/>
      <c r="BT41" s="69"/>
      <c r="BU41" s="69"/>
      <c r="BW41" s="82" t="str">
        <f>IF(文字229="","",文字229)</f>
        <v/>
      </c>
      <c r="BX41" s="64" t="s">
        <v>176</v>
      </c>
      <c r="BY41" s="6" t="s">
        <v>314</v>
      </c>
      <c r="BZ41" s="6" t="s">
        <v>220</v>
      </c>
      <c r="CA41" s="6" t="s">
        <v>225</v>
      </c>
      <c r="CB41" s="6" t="s">
        <v>226</v>
      </c>
      <c r="CC41" s="85" t="s">
        <v>292</v>
      </c>
      <c r="CD41" s="85" t="s">
        <v>219</v>
      </c>
      <c r="CE41" s="6" t="s">
        <v>293</v>
      </c>
      <c r="CF41" s="6">
        <v>175</v>
      </c>
      <c r="CG41" s="6">
        <v>35</v>
      </c>
    </row>
    <row r="42" spans="2:85" ht="21" customHeight="1">
      <c r="B42" s="137"/>
      <c r="C42" s="138"/>
      <c r="D42" s="138"/>
      <c r="E42" s="138"/>
      <c r="F42" s="138"/>
      <c r="G42" s="139"/>
      <c r="H42" s="46"/>
      <c r="I42" s="73" t="s">
        <v>40</v>
      </c>
      <c r="J42" s="47"/>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4"/>
      <c r="BE42" s="1"/>
      <c r="BP42" s="86"/>
      <c r="BQ42" s="69">
        <v>193</v>
      </c>
      <c r="BR42" s="69">
        <f t="shared" si="5"/>
        <v>4032</v>
      </c>
      <c r="BS42" s="70"/>
      <c r="BT42" s="70"/>
      <c r="BU42" s="70"/>
      <c r="BW42" s="82" t="str">
        <f>IF(文字230="","",文字230)</f>
        <v/>
      </c>
      <c r="BX42" s="64" t="s">
        <v>177</v>
      </c>
      <c r="BY42" s="6" t="s">
        <v>315</v>
      </c>
      <c r="BZ42" s="6" t="s">
        <v>220</v>
      </c>
      <c r="CA42" s="6" t="s">
        <v>225</v>
      </c>
      <c r="CB42" s="6" t="s">
        <v>226</v>
      </c>
      <c r="CC42" s="85" t="s">
        <v>292</v>
      </c>
      <c r="CD42" s="85" t="s">
        <v>219</v>
      </c>
      <c r="CE42" s="6" t="s">
        <v>293</v>
      </c>
      <c r="CF42" s="6">
        <v>176</v>
      </c>
      <c r="CG42" s="6">
        <v>8</v>
      </c>
    </row>
    <row r="43" spans="2:85" ht="21" customHeight="1">
      <c r="B43" s="134" t="s">
        <v>10</v>
      </c>
      <c r="C43" s="135"/>
      <c r="D43" s="135"/>
      <c r="E43" s="135"/>
      <c r="F43" s="135"/>
      <c r="G43" s="136"/>
      <c r="H43" s="44"/>
      <c r="I43" s="28" t="s">
        <v>39</v>
      </c>
      <c r="J43" s="45"/>
      <c r="K43" s="120" t="s">
        <v>95</v>
      </c>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1"/>
      <c r="BE43" s="1"/>
      <c r="BP43" s="86"/>
      <c r="BQ43" s="69">
        <v>194</v>
      </c>
      <c r="BR43" s="69">
        <f t="shared" si="5"/>
        <v>4053</v>
      </c>
      <c r="BS43" s="70"/>
      <c r="BT43" s="70"/>
      <c r="BU43" s="70"/>
      <c r="BW43" s="82" t="str">
        <f>IF(文字231="","",文字231)</f>
        <v/>
      </c>
      <c r="BX43" s="64" t="s">
        <v>178</v>
      </c>
      <c r="BY43" s="6" t="s">
        <v>316</v>
      </c>
      <c r="BZ43" s="6" t="s">
        <v>220</v>
      </c>
      <c r="CA43" s="6" t="s">
        <v>225</v>
      </c>
      <c r="CB43" s="6" t="s">
        <v>226</v>
      </c>
      <c r="CC43" s="85" t="s">
        <v>292</v>
      </c>
      <c r="CD43" s="85" t="s">
        <v>219</v>
      </c>
      <c r="CE43" s="6" t="s">
        <v>293</v>
      </c>
      <c r="CF43" s="6">
        <v>176</v>
      </c>
      <c r="CG43" s="6">
        <v>22</v>
      </c>
    </row>
    <row r="44" spans="2:85" ht="21" customHeight="1">
      <c r="B44" s="137"/>
      <c r="C44" s="138"/>
      <c r="D44" s="138"/>
      <c r="E44" s="138"/>
      <c r="F44" s="138"/>
      <c r="G44" s="139"/>
      <c r="H44" s="46"/>
      <c r="I44" s="73" t="s">
        <v>40</v>
      </c>
      <c r="J44" s="47"/>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4"/>
      <c r="BE44" s="1"/>
      <c r="BP44" s="86"/>
      <c r="BQ44" s="69">
        <v>195</v>
      </c>
      <c r="BR44" s="69">
        <f t="shared" ref="BR44:BR105" si="11">21*(BQ44-1)</f>
        <v>4074</v>
      </c>
      <c r="BS44" s="69"/>
      <c r="BT44" s="69"/>
      <c r="BU44" s="69"/>
      <c r="BW44" s="82" t="str">
        <f>IF(文字232="","",文字232)</f>
        <v/>
      </c>
      <c r="BX44" s="64" t="s">
        <v>179</v>
      </c>
      <c r="BY44" s="6" t="s">
        <v>317</v>
      </c>
      <c r="BZ44" s="6" t="s">
        <v>220</v>
      </c>
      <c r="CA44" s="6" t="s">
        <v>225</v>
      </c>
      <c r="CB44" s="6" t="s">
        <v>226</v>
      </c>
      <c r="CC44" s="85" t="s">
        <v>292</v>
      </c>
      <c r="CD44" s="85" t="s">
        <v>219</v>
      </c>
      <c r="CE44" s="6" t="s">
        <v>293</v>
      </c>
      <c r="CF44" s="6">
        <v>176</v>
      </c>
      <c r="CG44" s="6">
        <v>35</v>
      </c>
    </row>
    <row r="45" spans="2:85" ht="21" customHeight="1">
      <c r="B45" s="134" t="s">
        <v>62</v>
      </c>
      <c r="C45" s="135"/>
      <c r="D45" s="135"/>
      <c r="E45" s="135"/>
      <c r="F45" s="135"/>
      <c r="G45" s="136"/>
      <c r="H45" s="119" t="s">
        <v>96</v>
      </c>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1"/>
      <c r="BE45" s="1"/>
      <c r="BP45" s="86"/>
      <c r="BQ45" s="69">
        <v>196</v>
      </c>
      <c r="BR45" s="69">
        <f t="shared" si="11"/>
        <v>4095</v>
      </c>
      <c r="BS45" s="69"/>
      <c r="BT45" s="69"/>
      <c r="BU45" s="69"/>
      <c r="BW45" s="82" t="str">
        <f>IF(文字233="","",文字233)</f>
        <v/>
      </c>
      <c r="BX45" s="64" t="s">
        <v>180</v>
      </c>
      <c r="BY45" s="6" t="s">
        <v>318</v>
      </c>
      <c r="CF45" s="6">
        <v>176</v>
      </c>
      <c r="CG45" s="6">
        <v>44</v>
      </c>
    </row>
    <row r="46" spans="2:85" ht="21" customHeight="1">
      <c r="B46" s="137"/>
      <c r="C46" s="138"/>
      <c r="D46" s="138"/>
      <c r="E46" s="138"/>
      <c r="F46" s="138"/>
      <c r="G46" s="139"/>
      <c r="H46" s="122"/>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4"/>
      <c r="BE46" s="1"/>
      <c r="BP46" s="86"/>
      <c r="BQ46" s="69">
        <v>197</v>
      </c>
      <c r="BR46" s="69">
        <f t="shared" si="11"/>
        <v>4116</v>
      </c>
      <c r="BS46" s="69"/>
      <c r="BT46" s="69"/>
      <c r="BU46" s="69"/>
      <c r="BW46" s="82" t="str">
        <f>IF(文字234="","",文字234)</f>
        <v>※150字以内で記入</v>
      </c>
      <c r="BX46" s="64" t="s">
        <v>181</v>
      </c>
      <c r="BY46" s="6" t="s">
        <v>351</v>
      </c>
      <c r="BZ46" s="6" t="s">
        <v>220</v>
      </c>
      <c r="CA46" s="6" t="s">
        <v>223</v>
      </c>
      <c r="CB46" s="6" t="s">
        <v>297</v>
      </c>
      <c r="CC46" s="85" t="s">
        <v>378</v>
      </c>
      <c r="CD46" s="85" t="s">
        <v>219</v>
      </c>
      <c r="CE46" s="6" t="s">
        <v>379</v>
      </c>
      <c r="CF46" s="6">
        <v>177</v>
      </c>
      <c r="CG46" s="6">
        <v>8</v>
      </c>
    </row>
    <row r="47" spans="2:85" ht="21" customHeight="1">
      <c r="B47" s="134" t="s">
        <v>11</v>
      </c>
      <c r="C47" s="135"/>
      <c r="D47" s="135"/>
      <c r="E47" s="135"/>
      <c r="F47" s="135"/>
      <c r="G47" s="136"/>
      <c r="H47" s="119" t="s">
        <v>97</v>
      </c>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1"/>
      <c r="BE47" s="1"/>
      <c r="BP47" s="86"/>
      <c r="BQ47" s="69">
        <v>198</v>
      </c>
      <c r="BR47" s="69">
        <f t="shared" si="11"/>
        <v>4137</v>
      </c>
      <c r="BS47" s="69"/>
      <c r="BT47" s="69"/>
      <c r="BU47" s="69"/>
      <c r="BW47" s="82" t="str">
        <f>IF(文字235="","",文字235)</f>
        <v>※150字以内で記入</v>
      </c>
      <c r="BX47" s="64" t="s">
        <v>182</v>
      </c>
      <c r="BY47" s="6" t="s">
        <v>352</v>
      </c>
      <c r="BZ47" s="6" t="s">
        <v>220</v>
      </c>
      <c r="CA47" s="6" t="s">
        <v>223</v>
      </c>
      <c r="CB47" s="6" t="s">
        <v>297</v>
      </c>
      <c r="CC47" s="85" t="s">
        <v>378</v>
      </c>
      <c r="CD47" s="85" t="s">
        <v>219</v>
      </c>
      <c r="CE47" s="6" t="s">
        <v>379</v>
      </c>
      <c r="CF47" s="6">
        <v>179</v>
      </c>
      <c r="CG47" s="6">
        <v>8</v>
      </c>
    </row>
    <row r="48" spans="2:85" ht="21" customHeight="1">
      <c r="B48" s="137"/>
      <c r="C48" s="138"/>
      <c r="D48" s="138"/>
      <c r="E48" s="138"/>
      <c r="F48" s="138"/>
      <c r="G48" s="139"/>
      <c r="H48" s="122"/>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4"/>
      <c r="BE48" s="1"/>
      <c r="BP48" s="86"/>
      <c r="BQ48" s="69">
        <v>199</v>
      </c>
      <c r="BR48" s="69">
        <f t="shared" si="11"/>
        <v>4158</v>
      </c>
      <c r="BS48" s="69"/>
      <c r="BT48" s="69"/>
      <c r="BU48" s="69"/>
      <c r="BW48" s="81" t="str">
        <f>IF(数量212="","",数量212)</f>
        <v/>
      </c>
      <c r="BX48" s="64" t="s">
        <v>149</v>
      </c>
      <c r="BY48" s="6" t="s">
        <v>353</v>
      </c>
      <c r="BZ48" s="6" t="s">
        <v>221</v>
      </c>
      <c r="CA48" s="6" t="s">
        <v>222</v>
      </c>
      <c r="CB48" s="6" t="s">
        <v>227</v>
      </c>
      <c r="CC48" s="85" t="s">
        <v>288</v>
      </c>
      <c r="CD48" s="85" t="s">
        <v>219</v>
      </c>
      <c r="CE48" s="6" t="s">
        <v>301</v>
      </c>
      <c r="CF48" s="6">
        <v>182</v>
      </c>
      <c r="CG48" s="6">
        <v>8</v>
      </c>
    </row>
    <row r="49" spans="2:85" ht="21" customHeight="1">
      <c r="B49" s="134" t="s">
        <v>63</v>
      </c>
      <c r="C49" s="135"/>
      <c r="D49" s="135"/>
      <c r="E49" s="135"/>
      <c r="F49" s="135"/>
      <c r="G49" s="136"/>
      <c r="H49" s="149" t="s">
        <v>98</v>
      </c>
      <c r="I49" s="150"/>
      <c r="J49" s="150"/>
      <c r="K49" s="150"/>
      <c r="L49" s="150"/>
      <c r="M49" s="45"/>
      <c r="N49" s="28" t="s">
        <v>39</v>
      </c>
      <c r="O49" s="45"/>
      <c r="P49" s="119" t="s">
        <v>99</v>
      </c>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1"/>
      <c r="BE49" s="1"/>
      <c r="BP49" s="86"/>
      <c r="BQ49" s="69">
        <v>200</v>
      </c>
      <c r="BR49" s="69">
        <f t="shared" si="11"/>
        <v>4179</v>
      </c>
      <c r="BS49" s="69"/>
      <c r="BT49" s="69"/>
      <c r="BU49" s="69"/>
      <c r="BW49" s="82" t="str">
        <f>IF(文字236="","",文字236)</f>
        <v>　　　回、　　　回、累計　　　回</v>
      </c>
      <c r="BX49" s="64" t="s">
        <v>183</v>
      </c>
      <c r="BY49" s="6" t="s">
        <v>354</v>
      </c>
      <c r="CF49" s="6">
        <v>181</v>
      </c>
      <c r="CG49" s="6">
        <v>37</v>
      </c>
    </row>
    <row r="50" spans="2:85" ht="21" customHeight="1">
      <c r="B50" s="137"/>
      <c r="C50" s="138"/>
      <c r="D50" s="138"/>
      <c r="E50" s="138"/>
      <c r="F50" s="138"/>
      <c r="G50" s="139"/>
      <c r="H50" s="151"/>
      <c r="I50" s="152"/>
      <c r="J50" s="152"/>
      <c r="K50" s="152"/>
      <c r="L50" s="152"/>
      <c r="M50" s="47"/>
      <c r="N50" s="73" t="s">
        <v>40</v>
      </c>
      <c r="O50" s="47"/>
      <c r="P50" s="122"/>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4"/>
      <c r="BE50" s="1"/>
      <c r="BP50" s="86"/>
      <c r="BQ50" s="69">
        <v>201</v>
      </c>
      <c r="BR50" s="69">
        <f t="shared" si="11"/>
        <v>4200</v>
      </c>
      <c r="BS50" s="69"/>
      <c r="BT50" s="69"/>
      <c r="BU50" s="69"/>
      <c r="BW50" s="82" t="str">
        <f>IF(文字237="","",文字237)</f>
        <v/>
      </c>
      <c r="BX50" s="64" t="s">
        <v>184</v>
      </c>
      <c r="BY50" s="6" t="s">
        <v>319</v>
      </c>
      <c r="CF50" s="6">
        <v>185</v>
      </c>
      <c r="CG50" s="6">
        <v>13</v>
      </c>
    </row>
    <row r="51" spans="2:85" ht="21" customHeight="1">
      <c r="B51" s="134" t="s">
        <v>41</v>
      </c>
      <c r="C51" s="135"/>
      <c r="D51" s="135"/>
      <c r="E51" s="135"/>
      <c r="F51" s="135"/>
      <c r="G51" s="136"/>
      <c r="H51" s="44"/>
      <c r="I51" s="28" t="s">
        <v>39</v>
      </c>
      <c r="J51" s="45"/>
      <c r="K51" s="39" t="s">
        <v>42</v>
      </c>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40"/>
      <c r="BE51" s="1"/>
      <c r="BP51" s="86"/>
      <c r="BQ51" s="69">
        <v>202</v>
      </c>
      <c r="BR51" s="69">
        <f t="shared" si="11"/>
        <v>4221</v>
      </c>
      <c r="BS51" s="69"/>
      <c r="BT51" s="69"/>
      <c r="BU51" s="69"/>
      <c r="BW51" s="81" t="str">
        <f>IF(数量213="","",数量213)</f>
        <v/>
      </c>
      <c r="BX51" s="64" t="s">
        <v>150</v>
      </c>
      <c r="BY51" s="6" t="s">
        <v>320</v>
      </c>
      <c r="BZ51" s="6" t="s">
        <v>221</v>
      </c>
      <c r="CA51" s="6" t="s">
        <v>222</v>
      </c>
      <c r="CB51" s="6" t="s">
        <v>227</v>
      </c>
      <c r="CC51" s="85" t="s">
        <v>288</v>
      </c>
      <c r="CD51" s="85" t="s">
        <v>219</v>
      </c>
      <c r="CE51" s="6" t="s">
        <v>301</v>
      </c>
      <c r="CF51" s="6">
        <v>183</v>
      </c>
      <c r="CG51" s="6">
        <v>12</v>
      </c>
    </row>
    <row r="52" spans="2:85" ht="21" customHeight="1">
      <c r="B52" s="137"/>
      <c r="C52" s="138"/>
      <c r="D52" s="138"/>
      <c r="E52" s="138"/>
      <c r="F52" s="138"/>
      <c r="G52" s="139"/>
      <c r="H52" s="48"/>
      <c r="I52" s="49" t="s">
        <v>40</v>
      </c>
      <c r="J52" s="50"/>
      <c r="K52" s="51" t="s">
        <v>100</v>
      </c>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40"/>
      <c r="BE52" s="1"/>
      <c r="BP52" s="87"/>
      <c r="BQ52" s="69">
        <v>203</v>
      </c>
      <c r="BR52" s="69">
        <f t="shared" si="11"/>
        <v>4242</v>
      </c>
      <c r="BS52" s="69"/>
      <c r="BT52" s="69"/>
      <c r="BU52" s="69"/>
      <c r="BW52" s="81" t="str">
        <f>IF(数量214="","",数量214)</f>
        <v/>
      </c>
      <c r="BX52" s="64" t="s">
        <v>189</v>
      </c>
      <c r="BY52" s="6" t="s">
        <v>321</v>
      </c>
      <c r="BZ52" s="6" t="s">
        <v>221</v>
      </c>
      <c r="CA52" s="6" t="s">
        <v>222</v>
      </c>
      <c r="CB52" s="6" t="s">
        <v>227</v>
      </c>
      <c r="CC52" s="85" t="s">
        <v>288</v>
      </c>
      <c r="CD52" s="85" t="s">
        <v>219</v>
      </c>
      <c r="CE52" s="6" t="s">
        <v>301</v>
      </c>
      <c r="CF52" s="6">
        <v>183</v>
      </c>
      <c r="CG52" s="6">
        <v>19</v>
      </c>
    </row>
    <row r="53" spans="2:85" ht="21" customHeight="1">
      <c r="B53" s="9" t="s">
        <v>101</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162" t="s">
        <v>102</v>
      </c>
      <c r="BB53" s="162"/>
      <c r="BC53" s="162"/>
      <c r="BE53" s="1"/>
      <c r="BP53" s="87"/>
      <c r="BQ53" s="69">
        <v>204</v>
      </c>
      <c r="BR53" s="69">
        <f t="shared" si="11"/>
        <v>4263</v>
      </c>
      <c r="BS53" s="69"/>
      <c r="BT53" s="69"/>
      <c r="BU53" s="69"/>
      <c r="BW53" s="81" t="str">
        <f>IF(数量215="","",数量215)</f>
        <v/>
      </c>
      <c r="BX53" s="64" t="s">
        <v>190</v>
      </c>
      <c r="BY53" s="6" t="s">
        <v>313</v>
      </c>
      <c r="BZ53" s="6" t="s">
        <v>221</v>
      </c>
      <c r="CA53" s="6" t="s">
        <v>222</v>
      </c>
      <c r="CB53" s="6" t="s">
        <v>227</v>
      </c>
      <c r="CC53" s="85" t="s">
        <v>288</v>
      </c>
      <c r="CD53" s="85" t="s">
        <v>219</v>
      </c>
      <c r="CE53" s="6" t="s">
        <v>301</v>
      </c>
      <c r="CF53" s="6">
        <v>183</v>
      </c>
      <c r="CG53" s="6">
        <v>27</v>
      </c>
    </row>
    <row r="54" spans="2:85" ht="21" customHeight="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163"/>
      <c r="BB54" s="163"/>
      <c r="BC54" s="163"/>
      <c r="BE54" s="1"/>
      <c r="BP54" s="87"/>
      <c r="BQ54" s="69">
        <v>205</v>
      </c>
      <c r="BR54" s="69">
        <f t="shared" si="11"/>
        <v>4284</v>
      </c>
      <c r="BS54" s="69"/>
      <c r="BT54" s="69"/>
      <c r="BU54" s="69"/>
      <c r="BW54" s="81" t="str">
        <f>IF(数量216="","",数量216)</f>
        <v/>
      </c>
      <c r="BX54" s="64" t="s">
        <v>191</v>
      </c>
      <c r="BY54" s="6" t="s">
        <v>322</v>
      </c>
      <c r="BZ54" s="6" t="s">
        <v>221</v>
      </c>
      <c r="CA54" s="6" t="s">
        <v>222</v>
      </c>
      <c r="CB54" s="6" t="s">
        <v>227</v>
      </c>
      <c r="CC54" s="85" t="s">
        <v>288</v>
      </c>
      <c r="CD54" s="85" t="s">
        <v>219</v>
      </c>
      <c r="CE54" s="6" t="s">
        <v>301</v>
      </c>
      <c r="CF54" s="6">
        <v>183</v>
      </c>
      <c r="CG54" s="6">
        <v>34</v>
      </c>
    </row>
    <row r="55" spans="2:85" ht="21" customHeight="1">
      <c r="B55" s="93" t="s">
        <v>45</v>
      </c>
      <c r="C55" s="93"/>
      <c r="D55" s="93"/>
      <c r="E55" s="93"/>
      <c r="F55" s="93"/>
      <c r="G55" s="93"/>
      <c r="H55" s="93"/>
      <c r="I55" s="93"/>
      <c r="J55" s="93"/>
      <c r="K55" s="93"/>
      <c r="L55" s="93"/>
      <c r="M55" s="93"/>
      <c r="N55" s="93"/>
      <c r="O55" s="93"/>
      <c r="P55" s="93"/>
      <c r="Q55" s="93"/>
      <c r="R55" s="93"/>
      <c r="S55" s="93"/>
      <c r="T55" s="93"/>
      <c r="U55" s="93"/>
      <c r="V55" s="93"/>
      <c r="W55" s="93"/>
      <c r="X55" s="7"/>
      <c r="Y55" s="7"/>
      <c r="Z55" s="7"/>
      <c r="AA55" s="7"/>
      <c r="AB55" s="7"/>
      <c r="AC55" s="7"/>
      <c r="AD55" s="7"/>
      <c r="AE55" s="7"/>
      <c r="AF55" s="7"/>
      <c r="AG55" s="7"/>
      <c r="AH55" s="7"/>
      <c r="AI55" s="7"/>
      <c r="AJ55" s="7"/>
      <c r="BE55" s="1"/>
      <c r="BP55" s="86"/>
      <c r="BQ55" s="69">
        <v>206</v>
      </c>
      <c r="BR55" s="69">
        <f t="shared" si="11"/>
        <v>4305</v>
      </c>
      <c r="BS55" s="69"/>
      <c r="BT55" s="69"/>
      <c r="BU55" s="69"/>
      <c r="BW55" s="81" t="str">
        <f>IF(数量217="","",数量217)</f>
        <v/>
      </c>
      <c r="BX55" s="64" t="s">
        <v>192</v>
      </c>
      <c r="BY55" s="6" t="s">
        <v>323</v>
      </c>
      <c r="BZ55" s="6" t="s">
        <v>221</v>
      </c>
      <c r="CA55" s="6" t="s">
        <v>222</v>
      </c>
      <c r="CB55" s="6" t="s">
        <v>227</v>
      </c>
      <c r="CC55" s="85" t="s">
        <v>288</v>
      </c>
      <c r="CD55" s="85" t="s">
        <v>219</v>
      </c>
      <c r="CE55" s="6" t="s">
        <v>301</v>
      </c>
      <c r="CF55" s="6">
        <v>183</v>
      </c>
      <c r="CG55" s="6">
        <v>46</v>
      </c>
    </row>
    <row r="56" spans="2:85" ht="21" customHeight="1">
      <c r="B56" s="93"/>
      <c r="C56" s="93"/>
      <c r="D56" s="93"/>
      <c r="E56" s="93"/>
      <c r="F56" s="93"/>
      <c r="G56" s="93"/>
      <c r="H56" s="93"/>
      <c r="I56" s="93"/>
      <c r="J56" s="93"/>
      <c r="K56" s="93"/>
      <c r="L56" s="93"/>
      <c r="M56" s="93"/>
      <c r="N56" s="93"/>
      <c r="O56" s="93"/>
      <c r="P56" s="93"/>
      <c r="Q56" s="93"/>
      <c r="R56" s="93"/>
      <c r="S56" s="93"/>
      <c r="T56" s="93"/>
      <c r="U56" s="93"/>
      <c r="V56" s="93"/>
      <c r="W56" s="93"/>
      <c r="X56" s="7"/>
      <c r="Y56" s="7"/>
      <c r="Z56" s="7"/>
      <c r="AA56" s="7"/>
      <c r="AB56" s="7"/>
      <c r="AC56" s="7"/>
      <c r="AD56" s="7"/>
      <c r="AE56" s="7"/>
      <c r="AF56" s="7"/>
      <c r="AG56" s="7"/>
      <c r="AH56" s="7"/>
      <c r="AI56" s="7"/>
      <c r="AJ56" s="7"/>
      <c r="AK56" s="7"/>
      <c r="AL56" s="8" t="s">
        <v>1</v>
      </c>
      <c r="AM56" s="9"/>
      <c r="AN56" s="9"/>
      <c r="AO56" s="9"/>
      <c r="AP56" s="9"/>
      <c r="AQ56" s="9"/>
      <c r="AR56" s="10" t="s">
        <v>2</v>
      </c>
      <c r="AS56" s="9"/>
      <c r="AT56" s="9"/>
      <c r="AU56" s="164" t="str">
        <f>IF(数量201="","",数量201)</f>
        <v/>
      </c>
      <c r="AV56" s="164"/>
      <c r="AW56" s="11" t="s">
        <v>34</v>
      </c>
      <c r="AX56" s="164" t="str">
        <f>IF(数量202="","",数量202)</f>
        <v/>
      </c>
      <c r="AY56" s="165"/>
      <c r="AZ56" s="11" t="s">
        <v>30</v>
      </c>
      <c r="BA56" s="164" t="str">
        <f>IF(数量203="","",数量203)</f>
        <v/>
      </c>
      <c r="BB56" s="165"/>
      <c r="BC56" s="12" t="s">
        <v>29</v>
      </c>
      <c r="BE56" s="1"/>
      <c r="BP56" s="88"/>
      <c r="BQ56" s="69">
        <v>207</v>
      </c>
      <c r="BR56" s="69">
        <f t="shared" si="11"/>
        <v>4326</v>
      </c>
      <c r="BS56" s="69"/>
      <c r="BT56" s="69"/>
      <c r="BU56" s="69"/>
      <c r="BW56" s="81" t="str">
        <f>IF(数量218="","",数量218)</f>
        <v/>
      </c>
      <c r="BX56" s="64" t="s">
        <v>193</v>
      </c>
      <c r="BY56" s="6" t="s">
        <v>324</v>
      </c>
      <c r="BZ56" s="6" t="s">
        <v>221</v>
      </c>
      <c r="CA56" s="6" t="s">
        <v>222</v>
      </c>
      <c r="CB56" s="6" t="s">
        <v>227</v>
      </c>
      <c r="CC56" s="85" t="s">
        <v>288</v>
      </c>
      <c r="CD56" s="85" t="s">
        <v>219</v>
      </c>
      <c r="CE56" s="6" t="s">
        <v>301</v>
      </c>
      <c r="CF56" s="6">
        <v>184</v>
      </c>
      <c r="CG56" s="6">
        <v>15</v>
      </c>
    </row>
    <row r="57" spans="2:85" ht="21" customHeight="1">
      <c r="B57" s="94"/>
      <c r="C57" s="94"/>
      <c r="D57" s="94"/>
      <c r="E57" s="94"/>
      <c r="F57" s="94"/>
      <c r="G57" s="94"/>
      <c r="H57" s="94"/>
      <c r="I57" s="94"/>
      <c r="J57" s="94"/>
      <c r="K57" s="94"/>
      <c r="L57" s="94"/>
      <c r="M57" s="94"/>
      <c r="N57" s="94"/>
      <c r="O57" s="94"/>
      <c r="P57" s="94"/>
      <c r="Q57" s="94"/>
      <c r="R57" s="94"/>
      <c r="S57" s="94"/>
      <c r="T57" s="94"/>
      <c r="U57" s="94"/>
      <c r="V57" s="94"/>
      <c r="W57" s="94"/>
      <c r="X57" s="7"/>
      <c r="Y57" s="7"/>
      <c r="Z57" s="7"/>
      <c r="AA57" s="7"/>
      <c r="AB57" s="7"/>
      <c r="AC57" s="7"/>
      <c r="AD57" s="7"/>
      <c r="AE57" s="7"/>
      <c r="AF57" s="7"/>
      <c r="AG57" s="7"/>
      <c r="AH57" s="7"/>
      <c r="AI57" s="7"/>
      <c r="AJ57" s="7"/>
      <c r="AK57" s="7"/>
      <c r="AL57" s="166" t="str">
        <f>IF(文字201="","",文字201)</f>
        <v/>
      </c>
      <c r="AM57" s="167"/>
      <c r="AN57" s="167"/>
      <c r="AO57" s="167"/>
      <c r="AP57" s="167"/>
      <c r="AQ57" s="168"/>
      <c r="AR57" s="8" t="s">
        <v>3</v>
      </c>
      <c r="AS57" s="10"/>
      <c r="AT57" s="10"/>
      <c r="AU57" s="13"/>
      <c r="AV57" s="169" t="str">
        <f>IF(文字202="","",文字202)</f>
        <v/>
      </c>
      <c r="AW57" s="170"/>
      <c r="AX57" s="170"/>
      <c r="AY57" s="170"/>
      <c r="AZ57" s="170"/>
      <c r="BA57" s="170"/>
      <c r="BB57" s="170"/>
      <c r="BC57" s="171"/>
      <c r="BE57" s="1"/>
      <c r="BP57" s="88"/>
      <c r="BQ57" s="69">
        <v>208</v>
      </c>
      <c r="BR57" s="69">
        <f t="shared" si="11"/>
        <v>4347</v>
      </c>
      <c r="BS57" s="69"/>
      <c r="BT57" s="69"/>
      <c r="BU57" s="69"/>
      <c r="BW57" s="81" t="str">
        <f>IF(数量219="","",数量219)</f>
        <v/>
      </c>
      <c r="BX57" s="64" t="s">
        <v>194</v>
      </c>
      <c r="BY57" s="6" t="s">
        <v>325</v>
      </c>
      <c r="BZ57" s="6" t="s">
        <v>221</v>
      </c>
      <c r="CA57" s="6" t="s">
        <v>222</v>
      </c>
      <c r="CB57" s="6" t="s">
        <v>227</v>
      </c>
      <c r="CC57" s="85" t="s">
        <v>288</v>
      </c>
      <c r="CD57" s="85" t="s">
        <v>219</v>
      </c>
      <c r="CE57" s="6" t="s">
        <v>301</v>
      </c>
      <c r="CF57" s="6">
        <v>184</v>
      </c>
      <c r="CG57" s="6">
        <v>25</v>
      </c>
    </row>
    <row r="58" spans="2:85" ht="21" customHeight="1">
      <c r="B58" s="116" t="s">
        <v>23</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8"/>
      <c r="BE58" s="1"/>
      <c r="BP58" s="88"/>
      <c r="BQ58" s="70">
        <v>209</v>
      </c>
      <c r="BR58" s="70">
        <f t="shared" si="11"/>
        <v>4368</v>
      </c>
      <c r="BS58" s="70"/>
      <c r="BT58" s="70"/>
      <c r="BU58" s="70"/>
      <c r="BW58" s="81" t="str">
        <f>IF(数量220="","",数量220)</f>
        <v/>
      </c>
      <c r="BX58" s="64" t="s">
        <v>195</v>
      </c>
      <c r="BY58" s="6" t="s">
        <v>326</v>
      </c>
      <c r="BZ58" s="6" t="s">
        <v>221</v>
      </c>
      <c r="CA58" s="6" t="s">
        <v>222</v>
      </c>
      <c r="CB58" s="6" t="s">
        <v>227</v>
      </c>
      <c r="CC58" s="85" t="s">
        <v>288</v>
      </c>
      <c r="CD58" s="85" t="s">
        <v>219</v>
      </c>
      <c r="CE58" s="6" t="s">
        <v>301</v>
      </c>
      <c r="CF58" s="6">
        <v>184</v>
      </c>
      <c r="CG58" s="6">
        <v>35</v>
      </c>
    </row>
    <row r="59" spans="2:85" ht="21" customHeight="1">
      <c r="B59" s="52" t="s">
        <v>103</v>
      </c>
      <c r="C59" s="39"/>
      <c r="D59" s="39"/>
      <c r="E59" s="39"/>
      <c r="F59" s="39"/>
      <c r="G59" s="39"/>
      <c r="H59" s="39"/>
      <c r="I59" s="39"/>
      <c r="J59" s="53"/>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43"/>
      <c r="BE59" s="1"/>
      <c r="BP59" s="87"/>
      <c r="BQ59" s="70">
        <v>210</v>
      </c>
      <c r="BR59" s="70">
        <f t="shared" si="11"/>
        <v>4389</v>
      </c>
      <c r="BS59" s="70"/>
      <c r="BT59" s="70"/>
      <c r="BU59" s="70"/>
      <c r="BW59" s="81" t="str">
        <f>IF(数量221="","",数量221)</f>
        <v/>
      </c>
      <c r="BX59" s="64" t="s">
        <v>196</v>
      </c>
      <c r="BY59" s="6" t="s">
        <v>327</v>
      </c>
      <c r="BZ59" s="6" t="s">
        <v>221</v>
      </c>
      <c r="CA59" s="6" t="s">
        <v>222</v>
      </c>
      <c r="CB59" s="6" t="s">
        <v>227</v>
      </c>
      <c r="CC59" s="85" t="s">
        <v>288</v>
      </c>
      <c r="CD59" s="85" t="s">
        <v>219</v>
      </c>
      <c r="CE59" s="6" t="s">
        <v>301</v>
      </c>
      <c r="CF59" s="6">
        <v>184</v>
      </c>
      <c r="CG59" s="6">
        <v>43</v>
      </c>
    </row>
    <row r="60" spans="2:85" ht="21" customHeight="1">
      <c r="B60" s="54" t="s">
        <v>104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6"/>
      <c r="BE60" s="1"/>
      <c r="BP60" s="86"/>
      <c r="BQ60" s="69">
        <v>211</v>
      </c>
      <c r="BR60" s="69">
        <f t="shared" si="11"/>
        <v>4410</v>
      </c>
      <c r="BS60" s="70"/>
      <c r="BT60" s="70"/>
      <c r="BU60" s="70"/>
      <c r="BW60" s="81" t="str">
        <f>IF(数量222="","",数量222)</f>
        <v/>
      </c>
      <c r="BX60" s="64" t="s">
        <v>197</v>
      </c>
      <c r="BY60" s="6" t="s">
        <v>328</v>
      </c>
      <c r="BZ60" s="6" t="s">
        <v>221</v>
      </c>
      <c r="CA60" s="6" t="s">
        <v>222</v>
      </c>
      <c r="CB60" s="6" t="s">
        <v>227</v>
      </c>
      <c r="CC60" s="85" t="s">
        <v>288</v>
      </c>
      <c r="CD60" s="85" t="s">
        <v>219</v>
      </c>
      <c r="CE60" s="6" t="s">
        <v>301</v>
      </c>
      <c r="CF60" s="6">
        <v>185</v>
      </c>
      <c r="CG60" s="6">
        <v>19</v>
      </c>
    </row>
    <row r="61" spans="2:85" ht="21" customHeight="1">
      <c r="B61" s="153" t="s">
        <v>275</v>
      </c>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5"/>
      <c r="BE61" s="1"/>
      <c r="BP61" s="86"/>
      <c r="BQ61" s="69">
        <v>212</v>
      </c>
      <c r="BR61" s="69">
        <f t="shared" si="11"/>
        <v>4431</v>
      </c>
      <c r="BS61" s="71"/>
      <c r="BT61" s="71"/>
      <c r="BU61" s="71"/>
      <c r="BW61" s="81" t="str">
        <f>IF(数量223="","",数量223)</f>
        <v/>
      </c>
      <c r="BX61" s="64" t="s">
        <v>198</v>
      </c>
      <c r="BY61" s="6" t="s">
        <v>329</v>
      </c>
      <c r="BZ61" s="6" t="s">
        <v>221</v>
      </c>
      <c r="CA61" s="6" t="s">
        <v>222</v>
      </c>
      <c r="CB61" s="6" t="s">
        <v>227</v>
      </c>
      <c r="CC61" s="85" t="s">
        <v>288</v>
      </c>
      <c r="CD61" s="85" t="s">
        <v>219</v>
      </c>
      <c r="CE61" s="6" t="s">
        <v>301</v>
      </c>
      <c r="CF61" s="6">
        <v>185</v>
      </c>
      <c r="CG61" s="6">
        <v>37</v>
      </c>
    </row>
    <row r="62" spans="2:85" ht="21" customHeight="1">
      <c r="B62" s="153"/>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5"/>
      <c r="BE62" s="1"/>
      <c r="BP62" s="86"/>
      <c r="BQ62" s="69">
        <v>213</v>
      </c>
      <c r="BR62" s="69">
        <f t="shared" si="11"/>
        <v>4452</v>
      </c>
      <c r="BS62" s="71"/>
      <c r="BT62" s="71"/>
      <c r="BU62" s="71"/>
      <c r="BW62" s="81" t="str">
        <f>IF(数量224="","",数量224)</f>
        <v/>
      </c>
      <c r="BX62" s="64" t="s">
        <v>199</v>
      </c>
      <c r="BY62" s="6" t="s">
        <v>330</v>
      </c>
      <c r="BZ62" s="6" t="s">
        <v>221</v>
      </c>
      <c r="CA62" s="6" t="s">
        <v>222</v>
      </c>
      <c r="CB62" s="6" t="s">
        <v>227</v>
      </c>
      <c r="CC62" s="85" t="s">
        <v>288</v>
      </c>
      <c r="CD62" s="85" t="s">
        <v>219</v>
      </c>
      <c r="CE62" s="6" t="s">
        <v>301</v>
      </c>
      <c r="CF62" s="6">
        <v>185</v>
      </c>
      <c r="CG62" s="6">
        <v>44</v>
      </c>
    </row>
    <row r="63" spans="2:85" ht="21" customHeight="1">
      <c r="B63" s="153"/>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5"/>
      <c r="BE63" s="1"/>
      <c r="BP63" s="86"/>
      <c r="BQ63" s="69">
        <v>214</v>
      </c>
      <c r="BR63" s="69">
        <f t="shared" si="11"/>
        <v>4473</v>
      </c>
      <c r="BS63" s="71"/>
      <c r="BT63" s="71"/>
      <c r="BU63" s="71"/>
      <c r="BW63" s="81" t="str">
        <f>IF(数量225="","",数量225)</f>
        <v/>
      </c>
      <c r="BX63" s="64" t="s">
        <v>200</v>
      </c>
      <c r="BY63" s="6" t="s">
        <v>331</v>
      </c>
      <c r="BZ63" s="6" t="s">
        <v>221</v>
      </c>
      <c r="CA63" s="6" t="s">
        <v>222</v>
      </c>
      <c r="CB63" s="6" t="s">
        <v>227</v>
      </c>
      <c r="CC63" s="85" t="s">
        <v>288</v>
      </c>
      <c r="CD63" s="85" t="s">
        <v>219</v>
      </c>
      <c r="CE63" s="6" t="s">
        <v>301</v>
      </c>
      <c r="CF63" s="6">
        <v>185</v>
      </c>
      <c r="CG63" s="6">
        <v>51</v>
      </c>
    </row>
    <row r="64" spans="2:85" ht="21" customHeight="1">
      <c r="B64" s="52" t="s">
        <v>105</v>
      </c>
      <c r="C64" s="39"/>
      <c r="D64" s="39"/>
      <c r="E64" s="39"/>
      <c r="F64" s="39"/>
      <c r="G64" s="39"/>
      <c r="H64" s="39"/>
      <c r="I64" s="39"/>
      <c r="J64" s="53"/>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43"/>
      <c r="BE64" s="1"/>
      <c r="BP64" s="86"/>
      <c r="BQ64" s="69">
        <v>215</v>
      </c>
      <c r="BR64" s="69">
        <f t="shared" si="11"/>
        <v>4494</v>
      </c>
      <c r="BS64" s="69"/>
      <c r="BT64" s="69"/>
      <c r="BU64" s="69"/>
      <c r="BW64" s="82" t="str">
        <f>IF(文字238="","",文字238)</f>
        <v>※○○活動（～県～市）、△△体験会の開催（～県～郡）など、活動地域と内容がわかるように記入</v>
      </c>
      <c r="BX64" s="64" t="s">
        <v>185</v>
      </c>
      <c r="BY64" s="6" t="s">
        <v>355</v>
      </c>
      <c r="CF64" s="6">
        <v>186</v>
      </c>
      <c r="CG64" s="6">
        <v>8</v>
      </c>
    </row>
    <row r="65" spans="2:85" ht="21" customHeight="1">
      <c r="B65" s="54" t="s">
        <v>67</v>
      </c>
      <c r="C65" s="39"/>
      <c r="D65" s="39"/>
      <c r="E65" s="39"/>
      <c r="F65" s="39"/>
      <c r="G65" s="39"/>
      <c r="H65" s="39"/>
      <c r="I65" s="39"/>
      <c r="J65" s="53"/>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43"/>
      <c r="BE65" s="1"/>
      <c r="BP65" s="86"/>
      <c r="BQ65" s="69">
        <v>216</v>
      </c>
      <c r="BR65" s="69">
        <f t="shared" si="11"/>
        <v>4515</v>
      </c>
      <c r="BS65" s="69"/>
      <c r="BT65" s="69"/>
      <c r="BU65" s="69"/>
      <c r="BW65" s="82" t="str">
        <f>IF(文字239="","",文字239)</f>
        <v/>
      </c>
      <c r="BX65" s="64" t="s">
        <v>186</v>
      </c>
      <c r="BY65" s="6" t="s">
        <v>356</v>
      </c>
      <c r="CF65" s="6">
        <v>189</v>
      </c>
      <c r="CG65" s="6">
        <v>13</v>
      </c>
    </row>
    <row r="66" spans="2:85" ht="21" customHeight="1">
      <c r="B66" s="156" t="s">
        <v>275</v>
      </c>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8"/>
      <c r="BE66" s="1"/>
      <c r="BP66" s="86"/>
      <c r="BQ66" s="69">
        <v>217</v>
      </c>
      <c r="BR66" s="69">
        <f t="shared" si="11"/>
        <v>4536</v>
      </c>
      <c r="BS66" s="69"/>
      <c r="BT66" s="69"/>
      <c r="BU66" s="69"/>
      <c r="BW66" s="81" t="str">
        <f>IF(数量226="","",数量226)</f>
        <v/>
      </c>
      <c r="BX66" s="64" t="s">
        <v>201</v>
      </c>
      <c r="BY66" s="6" t="s">
        <v>373</v>
      </c>
      <c r="BZ66" s="6" t="s">
        <v>221</v>
      </c>
      <c r="CA66" s="6" t="s">
        <v>222</v>
      </c>
      <c r="CB66" s="6" t="s">
        <v>227</v>
      </c>
      <c r="CC66" s="85" t="s">
        <v>288</v>
      </c>
      <c r="CD66" s="85" t="s">
        <v>219</v>
      </c>
      <c r="CE66" s="6" t="s">
        <v>301</v>
      </c>
      <c r="CF66" s="6">
        <v>189</v>
      </c>
      <c r="CG66" s="6">
        <v>46</v>
      </c>
    </row>
    <row r="67" spans="2:85" ht="21" customHeight="1">
      <c r="B67" s="156"/>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8"/>
      <c r="BE67" s="1"/>
      <c r="BP67" s="86"/>
      <c r="BQ67" s="69">
        <v>218</v>
      </c>
      <c r="BR67" s="69">
        <f t="shared" si="11"/>
        <v>4557</v>
      </c>
      <c r="BS67" s="69"/>
      <c r="BT67" s="69"/>
      <c r="BU67" s="69"/>
      <c r="BW67" s="82" t="str">
        <f>IF(文字240="","",文字240)</f>
        <v>※連携先がある場合に、具体的に記入</v>
      </c>
      <c r="BX67" s="64" t="s">
        <v>187</v>
      </c>
      <c r="BY67" s="6" t="s">
        <v>357</v>
      </c>
      <c r="CF67" s="6">
        <v>191</v>
      </c>
      <c r="CG67" s="6">
        <v>8</v>
      </c>
    </row>
    <row r="68" spans="2:85" ht="21" customHeight="1">
      <c r="B68" s="156"/>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8"/>
      <c r="BE68" s="1"/>
      <c r="BP68" s="86"/>
      <c r="BQ68" s="69">
        <v>219</v>
      </c>
      <c r="BR68" s="69">
        <f t="shared" si="11"/>
        <v>4578</v>
      </c>
      <c r="BS68" s="69"/>
      <c r="BT68" s="69"/>
      <c r="BU68" s="69"/>
      <c r="BW68" s="82" t="str">
        <f>IF(文字241="","",文字241)</f>
        <v>※表彰・受賞歴は、名称、時期、主催者等を記入</v>
      </c>
      <c r="BX68" s="64" t="s">
        <v>188</v>
      </c>
      <c r="BY68" s="6" t="s">
        <v>278</v>
      </c>
      <c r="CF68" s="6">
        <v>193</v>
      </c>
      <c r="CG68" s="6">
        <v>11</v>
      </c>
    </row>
    <row r="69" spans="2:85" ht="21" customHeight="1">
      <c r="B69" s="52" t="s">
        <v>106</v>
      </c>
      <c r="C69" s="39"/>
      <c r="D69" s="39"/>
      <c r="E69" s="39"/>
      <c r="F69" s="39"/>
      <c r="G69" s="39"/>
      <c r="H69" s="39"/>
      <c r="I69" s="39"/>
      <c r="J69" s="53"/>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43"/>
      <c r="BE69" s="1"/>
      <c r="BP69" s="86"/>
      <c r="BQ69" s="69">
        <v>220</v>
      </c>
      <c r="BR69" s="69">
        <f t="shared" si="11"/>
        <v>4599</v>
      </c>
      <c r="BS69" s="69"/>
      <c r="BT69" s="69"/>
      <c r="BU69" s="69"/>
      <c r="BW69" s="82" t="str">
        <f>IF(文字242="","",文字242)</f>
        <v>※掲載媒体（新聞、テレビ、雑誌等）の名称、時期を記入（写しがあれば直近のもの３点程度を添付）　</v>
      </c>
      <c r="BX69" s="64" t="s">
        <v>203</v>
      </c>
      <c r="BY69" s="6" t="s">
        <v>279</v>
      </c>
      <c r="CF69" s="6">
        <v>195</v>
      </c>
      <c r="CG69" s="6">
        <v>11</v>
      </c>
    </row>
    <row r="70" spans="2:85" ht="21" customHeight="1">
      <c r="B70" s="153" t="s">
        <v>275</v>
      </c>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5"/>
      <c r="BD70" s="7"/>
      <c r="BE70" s="1"/>
      <c r="BP70" s="86"/>
      <c r="BQ70" s="69">
        <v>221</v>
      </c>
      <c r="BR70" s="69">
        <f t="shared" si="11"/>
        <v>4620</v>
      </c>
      <c r="BS70" s="69"/>
      <c r="BT70" s="69"/>
      <c r="BU70" s="69"/>
      <c r="BV70" s="7"/>
      <c r="BW70" s="82" t="str">
        <f>IF(文字243="","",文字243)</f>
        <v>※資料（冊子）作成、ホームページやＳＮＳなどでの情報発信について、具体的（作成年度、掲載内容、発信内容、年間の発信回数など）に記入</v>
      </c>
      <c r="BX70" s="64" t="s">
        <v>204</v>
      </c>
      <c r="BY70" s="6" t="s">
        <v>358</v>
      </c>
      <c r="CF70" s="6">
        <v>197</v>
      </c>
      <c r="CG70" s="6">
        <v>8</v>
      </c>
    </row>
    <row r="71" spans="2:85" ht="21" customHeight="1">
      <c r="B71" s="153"/>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5"/>
      <c r="BD71" s="7"/>
      <c r="BE71" s="1"/>
      <c r="BP71" s="89"/>
      <c r="BQ71" s="69">
        <v>222</v>
      </c>
      <c r="BR71" s="69">
        <f t="shared" si="11"/>
        <v>4641</v>
      </c>
      <c r="BS71" s="69"/>
      <c r="BT71" s="69"/>
      <c r="BU71" s="69"/>
      <c r="BV71" s="7"/>
      <c r="BW71" s="82" t="str">
        <f>IF(文字244="","",文字244)</f>
        <v>※今後の連携や展開の方向性・その予定時期、継続のための体制づくり、活動の指導者育成などについて、記入</v>
      </c>
      <c r="BX71" s="64" t="s">
        <v>205</v>
      </c>
      <c r="BY71" s="6" t="s">
        <v>359</v>
      </c>
      <c r="CF71" s="6">
        <v>199</v>
      </c>
      <c r="CG71" s="6">
        <v>8</v>
      </c>
    </row>
    <row r="72" spans="2:85" ht="21" customHeight="1">
      <c r="B72" s="159"/>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1"/>
      <c r="BE72" s="1"/>
      <c r="BP72" s="89"/>
      <c r="BQ72" s="69">
        <v>223</v>
      </c>
      <c r="BR72" s="69">
        <f t="shared" si="11"/>
        <v>4662</v>
      </c>
      <c r="BS72" s="69"/>
      <c r="BT72" s="69"/>
      <c r="BU72" s="69"/>
      <c r="BW72" s="82" t="str">
        <f>IF(文字245="","",文字245)</f>
        <v>※アンケート以外に実施している効果測定があれば記入</v>
      </c>
      <c r="BX72" s="64" t="s">
        <v>206</v>
      </c>
      <c r="BY72" s="6" t="s">
        <v>280</v>
      </c>
      <c r="CF72" s="6">
        <v>201</v>
      </c>
      <c r="CG72" s="6">
        <v>16</v>
      </c>
    </row>
    <row r="73" spans="2:85" ht="21" customHeight="1">
      <c r="B73" s="116" t="s">
        <v>68</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8"/>
      <c r="BE73" s="1"/>
      <c r="BP73" s="86"/>
      <c r="BQ73" s="69">
        <v>224</v>
      </c>
      <c r="BR73" s="69">
        <f t="shared" si="11"/>
        <v>4683</v>
      </c>
      <c r="BS73" s="69"/>
      <c r="BT73" s="69"/>
      <c r="BU73" s="69"/>
      <c r="BW73" s="82" t="str">
        <f>IF(文字246="","",文字246)</f>
        <v>※300字以内で記入</v>
      </c>
      <c r="BX73" s="64" t="s">
        <v>207</v>
      </c>
      <c r="BY73" s="6" t="s">
        <v>360</v>
      </c>
      <c r="BZ73" s="6" t="s">
        <v>220</v>
      </c>
      <c r="CA73" s="6" t="s">
        <v>223</v>
      </c>
      <c r="CB73" s="6" t="s">
        <v>297</v>
      </c>
      <c r="CC73" s="85" t="s">
        <v>303</v>
      </c>
      <c r="CD73" s="85" t="s">
        <v>219</v>
      </c>
      <c r="CE73" s="6" t="s">
        <v>304</v>
      </c>
      <c r="CF73" s="6">
        <v>213</v>
      </c>
      <c r="CG73" s="6">
        <v>2</v>
      </c>
    </row>
    <row r="74" spans="2:85" ht="21" customHeight="1">
      <c r="B74" s="52" t="s">
        <v>274</v>
      </c>
      <c r="C74" s="39"/>
      <c r="D74" s="39"/>
      <c r="E74" s="39"/>
      <c r="F74" s="39"/>
      <c r="G74" s="39"/>
      <c r="H74" s="39"/>
      <c r="I74" s="39"/>
      <c r="J74" s="53"/>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43"/>
      <c r="BE74" s="1"/>
      <c r="BP74" s="86"/>
      <c r="BQ74" s="69">
        <v>225</v>
      </c>
      <c r="BR74" s="69">
        <f t="shared" si="11"/>
        <v>4704</v>
      </c>
      <c r="BS74" s="69"/>
      <c r="BT74" s="69"/>
      <c r="BU74" s="69"/>
      <c r="BW74" s="82" t="str">
        <f>IF(文字247="","",文字247)</f>
        <v>※300字以内で記入</v>
      </c>
      <c r="BX74" s="64" t="s">
        <v>208</v>
      </c>
      <c r="BY74" s="6" t="s">
        <v>361</v>
      </c>
      <c r="BZ74" s="6" t="s">
        <v>220</v>
      </c>
      <c r="CA74" s="6" t="s">
        <v>223</v>
      </c>
      <c r="CB74" s="6" t="s">
        <v>297</v>
      </c>
      <c r="CC74" s="85" t="s">
        <v>303</v>
      </c>
      <c r="CD74" s="85" t="s">
        <v>219</v>
      </c>
      <c r="CE74" s="6" t="s">
        <v>304</v>
      </c>
      <c r="CF74" s="6">
        <v>218</v>
      </c>
      <c r="CG74" s="6">
        <v>2</v>
      </c>
    </row>
    <row r="75" spans="2:85" ht="21" customHeight="1">
      <c r="B75" s="54" t="s">
        <v>107</v>
      </c>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6"/>
      <c r="BE75" s="1"/>
      <c r="BP75" s="86"/>
      <c r="BQ75" s="69">
        <v>226</v>
      </c>
      <c r="BR75" s="69">
        <f t="shared" si="11"/>
        <v>4725</v>
      </c>
      <c r="BS75" s="69"/>
      <c r="BT75" s="69"/>
      <c r="BU75" s="69"/>
      <c r="BW75" s="82" t="str">
        <f>IF(文字248="","",文字248)</f>
        <v>※300字以内で記入</v>
      </c>
      <c r="BX75" s="64" t="s">
        <v>209</v>
      </c>
      <c r="BY75" s="6" t="s">
        <v>362</v>
      </c>
      <c r="BZ75" s="6" t="s">
        <v>220</v>
      </c>
      <c r="CA75" s="6" t="s">
        <v>223</v>
      </c>
      <c r="CB75" s="6" t="s">
        <v>297</v>
      </c>
      <c r="CC75" s="85" t="s">
        <v>303</v>
      </c>
      <c r="CD75" s="85" t="s">
        <v>219</v>
      </c>
      <c r="CE75" s="6" t="s">
        <v>304</v>
      </c>
      <c r="CF75" s="6">
        <v>222</v>
      </c>
      <c r="CG75" s="6">
        <v>2</v>
      </c>
    </row>
    <row r="76" spans="2:85" ht="21" customHeight="1">
      <c r="B76" s="153" t="s">
        <v>275</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5"/>
      <c r="BE76" s="1"/>
      <c r="BP76" s="86"/>
      <c r="BQ76" s="69">
        <v>227</v>
      </c>
      <c r="BR76" s="69">
        <f t="shared" si="11"/>
        <v>4746</v>
      </c>
      <c r="BS76" s="69"/>
      <c r="BT76" s="69"/>
      <c r="BU76" s="69"/>
      <c r="BW76" s="82" t="str">
        <f>IF(文字249="","",文字249)</f>
        <v>※300字以内で記入</v>
      </c>
      <c r="BX76" s="64" t="s">
        <v>210</v>
      </c>
      <c r="BY76" s="6" t="s">
        <v>363</v>
      </c>
      <c r="BZ76" s="6" t="s">
        <v>220</v>
      </c>
      <c r="CA76" s="6" t="s">
        <v>223</v>
      </c>
      <c r="CB76" s="6" t="s">
        <v>297</v>
      </c>
      <c r="CC76" s="85" t="s">
        <v>303</v>
      </c>
      <c r="CD76" s="85" t="s">
        <v>219</v>
      </c>
      <c r="CE76" s="6" t="s">
        <v>304</v>
      </c>
      <c r="CF76" s="6">
        <v>228</v>
      </c>
      <c r="CG76" s="6">
        <v>2</v>
      </c>
    </row>
    <row r="77" spans="2:85" ht="21" customHeight="1">
      <c r="B77" s="153"/>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5"/>
      <c r="BE77" s="1"/>
      <c r="BP77" s="86"/>
      <c r="BQ77" s="69">
        <v>228</v>
      </c>
      <c r="BR77" s="69">
        <f t="shared" si="11"/>
        <v>4767</v>
      </c>
      <c r="BS77" s="69"/>
      <c r="BT77" s="69"/>
      <c r="BU77" s="69"/>
      <c r="BW77" s="82" t="str">
        <f>IF(文字250="","",文字250)</f>
        <v>※300字以内で記入</v>
      </c>
      <c r="BX77" s="64" t="s">
        <v>211</v>
      </c>
      <c r="BY77" s="6" t="s">
        <v>364</v>
      </c>
      <c r="BZ77" s="6" t="s">
        <v>220</v>
      </c>
      <c r="CA77" s="6" t="s">
        <v>223</v>
      </c>
      <c r="CB77" s="6" t="s">
        <v>297</v>
      </c>
      <c r="CC77" s="85" t="s">
        <v>303</v>
      </c>
      <c r="CD77" s="85" t="s">
        <v>219</v>
      </c>
      <c r="CE77" s="6" t="s">
        <v>304</v>
      </c>
      <c r="CF77" s="6">
        <v>232</v>
      </c>
      <c r="CG77" s="6">
        <v>2</v>
      </c>
    </row>
    <row r="78" spans="2:85" ht="21" customHeight="1">
      <c r="B78" s="153"/>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5"/>
      <c r="BE78" s="1"/>
      <c r="BP78" s="86"/>
      <c r="BQ78" s="69">
        <v>229</v>
      </c>
      <c r="BR78" s="69">
        <f t="shared" si="11"/>
        <v>4788</v>
      </c>
      <c r="BS78" s="69"/>
      <c r="BT78" s="69"/>
      <c r="BU78" s="69"/>
      <c r="BW78" s="82" t="str">
        <f>IF(文字251="","",文字251)</f>
        <v>※300字以内で記入</v>
      </c>
      <c r="BX78" s="64" t="s">
        <v>212</v>
      </c>
      <c r="BY78" s="6" t="s">
        <v>365</v>
      </c>
      <c r="BZ78" s="6" t="s">
        <v>220</v>
      </c>
      <c r="CA78" s="6" t="s">
        <v>223</v>
      </c>
      <c r="CB78" s="6" t="s">
        <v>297</v>
      </c>
      <c r="CC78" s="85" t="s">
        <v>303</v>
      </c>
      <c r="CD78" s="85" t="s">
        <v>219</v>
      </c>
      <c r="CE78" s="6" t="s">
        <v>304</v>
      </c>
      <c r="CF78" s="6">
        <v>236</v>
      </c>
      <c r="CG78" s="6">
        <v>2</v>
      </c>
    </row>
    <row r="79" spans="2:85" ht="21" customHeight="1">
      <c r="B79" s="52" t="s">
        <v>429</v>
      </c>
      <c r="C79" s="39"/>
      <c r="D79" s="39"/>
      <c r="E79" s="39"/>
      <c r="F79" s="39"/>
      <c r="G79" s="39"/>
      <c r="H79" s="39"/>
      <c r="I79" s="39"/>
      <c r="J79" s="53"/>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43"/>
      <c r="BE79" s="1"/>
      <c r="BP79" s="86"/>
      <c r="BQ79" s="69">
        <v>230</v>
      </c>
      <c r="BR79" s="69">
        <f t="shared" si="11"/>
        <v>4809</v>
      </c>
      <c r="BS79" s="69"/>
      <c r="BT79" s="69"/>
      <c r="BU79" s="69"/>
      <c r="BW79" s="81" t="str">
        <f>IF(数量227="","",数量227)</f>
        <v/>
      </c>
      <c r="BX79" s="64" t="s">
        <v>202</v>
      </c>
      <c r="BY79" s="6" t="s">
        <v>366</v>
      </c>
      <c r="BZ79" s="6" t="s">
        <v>221</v>
      </c>
      <c r="CA79" s="6" t="s">
        <v>296</v>
      </c>
      <c r="CB79" s="6" t="s">
        <v>306</v>
      </c>
      <c r="CC79" s="85" t="s">
        <v>294</v>
      </c>
      <c r="CD79" s="85" t="s">
        <v>219</v>
      </c>
      <c r="CE79" s="6" t="s">
        <v>301</v>
      </c>
      <c r="CF79" s="6">
        <v>240</v>
      </c>
      <c r="CG79" s="6">
        <v>26</v>
      </c>
    </row>
    <row r="80" spans="2:85" ht="21" customHeight="1">
      <c r="B80" s="156" t="s">
        <v>275</v>
      </c>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8"/>
      <c r="BE80" s="1"/>
      <c r="BP80" s="86"/>
      <c r="BQ80" s="69">
        <v>231</v>
      </c>
      <c r="BR80" s="69">
        <f t="shared" si="11"/>
        <v>4830</v>
      </c>
      <c r="BS80" s="69"/>
      <c r="BT80" s="69"/>
      <c r="BU80" s="69"/>
      <c r="BW80" s="82" t="str">
        <f>IF(文字252="","",文字252)</f>
        <v/>
      </c>
      <c r="BX80" s="64" t="s">
        <v>213</v>
      </c>
      <c r="BY80" s="6" t="s">
        <v>284</v>
      </c>
      <c r="CF80" s="6">
        <v>242</v>
      </c>
      <c r="CG80" s="6">
        <v>11</v>
      </c>
    </row>
    <row r="81" spans="2:74" ht="21" customHeight="1">
      <c r="B81" s="156"/>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8"/>
      <c r="BE81" s="1"/>
      <c r="BP81" s="86"/>
      <c r="BQ81" s="69">
        <v>232</v>
      </c>
      <c r="BR81" s="69">
        <f t="shared" si="11"/>
        <v>4851</v>
      </c>
      <c r="BS81" s="69"/>
      <c r="BT81" s="69"/>
      <c r="BU81" s="69"/>
    </row>
    <row r="82" spans="2:74" ht="21" customHeight="1">
      <c r="B82" s="156"/>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8"/>
      <c r="BE82" s="1"/>
      <c r="BQ82" s="69">
        <v>233</v>
      </c>
      <c r="BR82" s="69">
        <f t="shared" si="11"/>
        <v>4872</v>
      </c>
      <c r="BS82" s="69"/>
      <c r="BT82" s="69"/>
      <c r="BU82" s="69"/>
    </row>
    <row r="83" spans="2:74" ht="21" customHeight="1">
      <c r="B83" s="52" t="s">
        <v>108</v>
      </c>
      <c r="C83" s="39"/>
      <c r="D83" s="39"/>
      <c r="E83" s="39"/>
      <c r="F83" s="39"/>
      <c r="G83" s="39"/>
      <c r="H83" s="39"/>
      <c r="I83" s="39"/>
      <c r="J83" s="53"/>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43"/>
      <c r="BE83" s="1"/>
      <c r="BQ83" s="69">
        <v>234</v>
      </c>
      <c r="BR83" s="69">
        <f t="shared" si="11"/>
        <v>4893</v>
      </c>
      <c r="BS83" s="69"/>
      <c r="BT83" s="69"/>
      <c r="BU83" s="69"/>
    </row>
    <row r="84" spans="2:74" ht="21" customHeight="1">
      <c r="B84" s="153" t="s">
        <v>275</v>
      </c>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5"/>
      <c r="BD84" s="7"/>
      <c r="BE84" s="1"/>
      <c r="BQ84" s="69">
        <v>235</v>
      </c>
      <c r="BR84" s="69">
        <f t="shared" si="11"/>
        <v>4914</v>
      </c>
      <c r="BS84" s="69"/>
      <c r="BT84" s="69"/>
      <c r="BU84" s="69"/>
      <c r="BV84" s="7"/>
    </row>
    <row r="85" spans="2:74" ht="21" customHeight="1">
      <c r="B85" s="153"/>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5"/>
      <c r="BD85" s="7"/>
      <c r="BE85" s="1"/>
      <c r="BQ85" s="69">
        <v>236</v>
      </c>
      <c r="BR85" s="69">
        <f t="shared" si="11"/>
        <v>4935</v>
      </c>
      <c r="BS85" s="69"/>
      <c r="BT85" s="69"/>
      <c r="BU85" s="69"/>
      <c r="BV85" s="7"/>
    </row>
    <row r="86" spans="2:74" ht="21" customHeight="1">
      <c r="B86" s="159"/>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1"/>
      <c r="BE86" s="1"/>
      <c r="BQ86" s="69">
        <v>237</v>
      </c>
      <c r="BR86" s="69">
        <f t="shared" si="11"/>
        <v>4956</v>
      </c>
      <c r="BS86" s="69"/>
      <c r="BT86" s="69"/>
      <c r="BU86" s="69"/>
    </row>
    <row r="87" spans="2:74" ht="21" customHeight="1">
      <c r="B87" s="105" t="s">
        <v>18</v>
      </c>
      <c r="C87" s="106"/>
      <c r="D87" s="106"/>
      <c r="E87" s="106"/>
      <c r="F87" s="106"/>
      <c r="G87" s="106"/>
      <c r="H87" s="107"/>
      <c r="I87" s="57" t="s">
        <v>66</v>
      </c>
      <c r="J87" s="45"/>
      <c r="K87" s="45"/>
      <c r="L87" s="45"/>
      <c r="M87" s="63"/>
      <c r="N87" s="63"/>
      <c r="O87" s="63"/>
      <c r="P87" s="63"/>
      <c r="Q87" s="63"/>
      <c r="R87" s="63"/>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58"/>
      <c r="BE87" s="1"/>
      <c r="BQ87" s="69">
        <v>238</v>
      </c>
      <c r="BR87" s="69">
        <f t="shared" si="11"/>
        <v>4977</v>
      </c>
      <c r="BS87" s="69"/>
      <c r="BT87" s="69"/>
      <c r="BU87" s="69"/>
    </row>
    <row r="88" spans="2:74" ht="21" customHeight="1">
      <c r="B88" s="184"/>
      <c r="C88" s="185"/>
      <c r="D88" s="185"/>
      <c r="E88" s="185"/>
      <c r="F88" s="185"/>
      <c r="G88" s="185"/>
      <c r="H88" s="186"/>
      <c r="I88" s="36" t="s">
        <v>109</v>
      </c>
      <c r="J88" s="39"/>
      <c r="K88" s="39"/>
      <c r="L88" s="39"/>
      <c r="M88" s="39"/>
      <c r="N88" s="39"/>
      <c r="O88" s="39"/>
      <c r="P88" s="39"/>
      <c r="Q88" s="39"/>
      <c r="R88" s="39"/>
      <c r="S88" s="39"/>
      <c r="T88" s="39" t="s">
        <v>39</v>
      </c>
      <c r="U88" s="39"/>
      <c r="V88" s="39"/>
      <c r="W88" s="39"/>
      <c r="X88" s="39"/>
      <c r="Y88" s="41" t="s">
        <v>110</v>
      </c>
      <c r="Z88" s="187"/>
      <c r="AA88" s="187"/>
      <c r="AB88" s="39" t="s">
        <v>111</v>
      </c>
      <c r="AC88" s="39"/>
      <c r="AD88" s="39"/>
      <c r="AE88" s="39"/>
      <c r="AF88" s="39"/>
      <c r="AG88" s="49"/>
      <c r="AH88" s="49" t="s">
        <v>40</v>
      </c>
      <c r="AI88" s="49"/>
      <c r="AJ88" s="39"/>
      <c r="AK88" s="39"/>
      <c r="AL88" s="39"/>
      <c r="AM88" s="39"/>
      <c r="AN88" s="39"/>
      <c r="AO88" s="37"/>
      <c r="AP88" s="37"/>
      <c r="AQ88" s="37"/>
      <c r="AR88" s="37"/>
      <c r="AS88" s="37"/>
      <c r="AT88" s="37"/>
      <c r="AU88" s="37"/>
      <c r="AV88" s="37"/>
      <c r="AW88" s="37"/>
      <c r="AX88" s="37"/>
      <c r="AY88" s="37"/>
      <c r="AZ88" s="37"/>
      <c r="BA88" s="37"/>
      <c r="BB88" s="37"/>
      <c r="BC88" s="40"/>
      <c r="BE88" s="1"/>
      <c r="BQ88" s="69">
        <v>239</v>
      </c>
      <c r="BR88" s="69">
        <f t="shared" si="11"/>
        <v>4998</v>
      </c>
      <c r="BS88" s="69"/>
      <c r="BT88" s="69"/>
      <c r="BU88" s="69"/>
    </row>
    <row r="89" spans="2:74" ht="21" customHeight="1">
      <c r="B89" s="184"/>
      <c r="C89" s="185"/>
      <c r="D89" s="185"/>
      <c r="E89" s="185"/>
      <c r="F89" s="185"/>
      <c r="G89" s="185"/>
      <c r="H89" s="186"/>
      <c r="I89" s="36" t="s">
        <v>112</v>
      </c>
      <c r="J89" s="39"/>
      <c r="K89" s="39"/>
      <c r="L89" s="39"/>
      <c r="M89" s="39"/>
      <c r="N89" s="39"/>
      <c r="O89" s="39"/>
      <c r="P89" s="39"/>
      <c r="Q89" s="39"/>
      <c r="R89" s="39"/>
      <c r="S89" s="39"/>
      <c r="T89" s="39" t="s">
        <v>39</v>
      </c>
      <c r="U89" s="39"/>
      <c r="V89" s="39"/>
      <c r="W89" s="39"/>
      <c r="X89" s="39"/>
      <c r="Y89" s="49"/>
      <c r="Z89" s="49" t="s">
        <v>40</v>
      </c>
      <c r="AA89" s="49"/>
      <c r="AB89" s="39"/>
      <c r="AC89" s="39"/>
      <c r="AD89" s="39"/>
      <c r="AE89" s="39"/>
      <c r="AF89" s="39"/>
      <c r="AG89" s="39"/>
      <c r="AH89" s="39"/>
      <c r="AI89" s="39"/>
      <c r="AJ89" s="39"/>
      <c r="AK89" s="39"/>
      <c r="AL89" s="39"/>
      <c r="AM89" s="39"/>
      <c r="AN89" s="39"/>
      <c r="AO89" s="37"/>
      <c r="AP89" s="37"/>
      <c r="AQ89" s="37"/>
      <c r="AR89" s="37"/>
      <c r="AS89" s="37"/>
      <c r="AT89" s="37"/>
      <c r="AU89" s="37"/>
      <c r="AV89" s="37"/>
      <c r="AW89" s="37"/>
      <c r="AX89" s="37"/>
      <c r="AY89" s="37"/>
      <c r="AZ89" s="37"/>
      <c r="BA89" s="37"/>
      <c r="BB89" s="37"/>
      <c r="BC89" s="40"/>
      <c r="BE89" s="1"/>
      <c r="BQ89" s="69">
        <v>240</v>
      </c>
      <c r="BR89" s="69">
        <f t="shared" si="11"/>
        <v>5019</v>
      </c>
      <c r="BS89" s="69"/>
      <c r="BT89" s="69"/>
      <c r="BU89" s="69"/>
    </row>
    <row r="90" spans="2:74" ht="21" customHeight="1">
      <c r="B90" s="108"/>
      <c r="C90" s="109"/>
      <c r="D90" s="109"/>
      <c r="E90" s="109"/>
      <c r="F90" s="109"/>
      <c r="G90" s="109"/>
      <c r="H90" s="110"/>
      <c r="I90" s="36" t="s">
        <v>113</v>
      </c>
      <c r="J90" s="39"/>
      <c r="K90" s="97"/>
      <c r="L90" s="97"/>
      <c r="M90" s="97"/>
      <c r="N90" s="97"/>
      <c r="O90" s="39" t="s">
        <v>114</v>
      </c>
      <c r="P90" s="39"/>
      <c r="Q90" s="39"/>
      <c r="R90" s="39"/>
      <c r="S90" s="39"/>
      <c r="T90" s="39"/>
      <c r="U90" s="39"/>
      <c r="V90" s="39"/>
      <c r="W90" s="39"/>
      <c r="X90" s="39" t="s">
        <v>39</v>
      </c>
      <c r="Y90" s="39"/>
      <c r="Z90" s="39"/>
      <c r="AA90" s="39"/>
      <c r="AB90" s="39"/>
      <c r="AC90" s="49"/>
      <c r="AD90" s="49" t="s">
        <v>40</v>
      </c>
      <c r="AE90" s="49"/>
      <c r="AF90" s="39"/>
      <c r="AG90" s="39"/>
      <c r="AH90" s="39"/>
      <c r="AI90" s="39"/>
      <c r="AJ90" s="39"/>
      <c r="AK90" s="39"/>
      <c r="AL90" s="39"/>
      <c r="AM90" s="39"/>
      <c r="AN90" s="39"/>
      <c r="AO90" s="37"/>
      <c r="AP90" s="37"/>
      <c r="AQ90" s="37"/>
      <c r="AR90" s="37"/>
      <c r="AS90" s="37"/>
      <c r="AT90" s="37"/>
      <c r="AU90" s="37"/>
      <c r="AV90" s="37"/>
      <c r="AW90" s="37"/>
      <c r="AX90" s="37"/>
      <c r="AY90" s="37"/>
      <c r="AZ90" s="37"/>
      <c r="BA90" s="37"/>
      <c r="BB90" s="37"/>
      <c r="BC90" s="40"/>
      <c r="BE90" s="1"/>
      <c r="BQ90" s="69">
        <v>241</v>
      </c>
      <c r="BR90" s="69">
        <f t="shared" si="11"/>
        <v>5040</v>
      </c>
      <c r="BS90" s="69"/>
      <c r="BT90" s="69"/>
      <c r="BU90" s="69"/>
    </row>
    <row r="91" spans="2:74" ht="21" customHeight="1">
      <c r="B91" s="116" t="s">
        <v>12</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8"/>
      <c r="BE91" s="1"/>
      <c r="BQ91" s="69">
        <v>242</v>
      </c>
      <c r="BR91" s="69">
        <f t="shared" si="11"/>
        <v>5061</v>
      </c>
      <c r="BS91" s="69"/>
      <c r="BT91" s="69"/>
      <c r="BU91" s="69"/>
    </row>
    <row r="92" spans="2:74" ht="21" customHeight="1">
      <c r="B92" s="134" t="s">
        <v>13</v>
      </c>
      <c r="C92" s="135"/>
      <c r="D92" s="135"/>
      <c r="E92" s="135"/>
      <c r="F92" s="135"/>
      <c r="G92" s="135"/>
      <c r="H92" s="136"/>
      <c r="I92" s="57" t="s">
        <v>65</v>
      </c>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9"/>
      <c r="BE92" s="1"/>
      <c r="BQ92" s="69">
        <v>243</v>
      </c>
      <c r="BR92" s="69">
        <f t="shared" si="11"/>
        <v>5082</v>
      </c>
      <c r="BS92" s="69"/>
      <c r="BT92" s="69"/>
      <c r="BU92" s="69"/>
    </row>
    <row r="93" spans="2:74" ht="21" customHeight="1">
      <c r="B93" s="137"/>
      <c r="C93" s="138"/>
      <c r="D93" s="138"/>
      <c r="E93" s="138"/>
      <c r="F93" s="138"/>
      <c r="G93" s="138"/>
      <c r="H93" s="139"/>
      <c r="I93" s="59"/>
      <c r="J93" s="33" t="s">
        <v>132</v>
      </c>
      <c r="K93" s="33"/>
      <c r="L93" s="33"/>
      <c r="M93" s="33"/>
      <c r="N93" s="33"/>
      <c r="O93" s="33"/>
      <c r="P93" s="33" t="s">
        <v>133</v>
      </c>
      <c r="Q93" s="33"/>
      <c r="R93" s="33"/>
      <c r="S93" s="33"/>
      <c r="T93" s="33"/>
      <c r="U93" s="33"/>
      <c r="V93" s="33" t="s">
        <v>44</v>
      </c>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5"/>
      <c r="BE93" s="1"/>
      <c r="BQ93" s="69">
        <v>244</v>
      </c>
      <c r="BR93" s="69">
        <f t="shared" si="11"/>
        <v>5103</v>
      </c>
      <c r="BS93" s="69"/>
      <c r="BT93" s="69"/>
      <c r="BU93" s="69"/>
    </row>
    <row r="94" spans="2:74" ht="21" customHeight="1">
      <c r="B94" s="134" t="s">
        <v>14</v>
      </c>
      <c r="C94" s="135"/>
      <c r="D94" s="135"/>
      <c r="E94" s="135"/>
      <c r="F94" s="135"/>
      <c r="G94" s="135"/>
      <c r="H94" s="136"/>
      <c r="I94" s="39"/>
      <c r="J94" s="39" t="s">
        <v>39</v>
      </c>
      <c r="K94" s="39"/>
      <c r="L94" s="39"/>
      <c r="M94" s="39"/>
      <c r="N94" s="39"/>
      <c r="O94" s="49"/>
      <c r="P94" s="49" t="s">
        <v>40</v>
      </c>
      <c r="Q94" s="49"/>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9"/>
      <c r="BE94" s="1"/>
      <c r="BQ94" s="69">
        <v>245</v>
      </c>
      <c r="BR94" s="69">
        <f t="shared" si="11"/>
        <v>5124</v>
      </c>
      <c r="BS94" s="69"/>
      <c r="BT94" s="69"/>
      <c r="BU94" s="69"/>
    </row>
    <row r="95" spans="2:74" ht="21" customHeight="1">
      <c r="B95" s="137"/>
      <c r="C95" s="138"/>
      <c r="D95" s="138"/>
      <c r="E95" s="138"/>
      <c r="F95" s="138"/>
      <c r="G95" s="138"/>
      <c r="H95" s="139"/>
      <c r="I95" s="59" t="s">
        <v>15</v>
      </c>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5"/>
      <c r="BE95" s="1"/>
      <c r="BQ95" s="69">
        <v>246</v>
      </c>
      <c r="BR95" s="69">
        <f t="shared" si="11"/>
        <v>5145</v>
      </c>
      <c r="BS95" s="69"/>
      <c r="BT95" s="69"/>
      <c r="BU95" s="69"/>
    </row>
    <row r="96" spans="2:74" ht="21" customHeight="1">
      <c r="B96" s="134" t="s">
        <v>16</v>
      </c>
      <c r="C96" s="135"/>
      <c r="D96" s="135"/>
      <c r="E96" s="135"/>
      <c r="F96" s="135"/>
      <c r="G96" s="135"/>
      <c r="H96" s="136"/>
      <c r="I96" s="57"/>
      <c r="J96" s="28" t="s">
        <v>39</v>
      </c>
      <c r="K96" s="28"/>
      <c r="L96" s="28"/>
      <c r="M96" s="28"/>
      <c r="N96" s="28"/>
      <c r="O96" s="72"/>
      <c r="P96" s="72" t="s">
        <v>40</v>
      </c>
      <c r="Q96" s="72"/>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9"/>
      <c r="BE96" s="1"/>
      <c r="BQ96" s="69">
        <v>247</v>
      </c>
      <c r="BR96" s="69">
        <f t="shared" si="11"/>
        <v>5166</v>
      </c>
      <c r="BS96" s="69"/>
      <c r="BT96" s="69"/>
      <c r="BU96" s="69"/>
    </row>
    <row r="97" spans="2:85" ht="21" customHeight="1">
      <c r="B97" s="140"/>
      <c r="C97" s="141"/>
      <c r="D97" s="141"/>
      <c r="E97" s="141"/>
      <c r="F97" s="141"/>
      <c r="G97" s="141"/>
      <c r="H97" s="142"/>
      <c r="I97" s="36" t="s">
        <v>117</v>
      </c>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43"/>
      <c r="BE97" s="1"/>
      <c r="BQ97" s="69">
        <v>248</v>
      </c>
      <c r="BR97" s="69">
        <f t="shared" si="11"/>
        <v>5187</v>
      </c>
      <c r="BS97" s="69"/>
      <c r="BT97" s="69"/>
      <c r="BU97" s="69"/>
    </row>
    <row r="98" spans="2:85" ht="21" customHeight="1">
      <c r="B98" s="137"/>
      <c r="C98" s="138"/>
      <c r="D98" s="138"/>
      <c r="E98" s="138"/>
      <c r="F98" s="138"/>
      <c r="G98" s="138"/>
      <c r="H98" s="139"/>
      <c r="I98" s="60" t="s">
        <v>100</v>
      </c>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5"/>
      <c r="BE98" s="1"/>
      <c r="BQ98" s="69">
        <v>249</v>
      </c>
      <c r="BR98" s="69">
        <f t="shared" si="11"/>
        <v>5208</v>
      </c>
      <c r="BS98" s="69"/>
      <c r="BT98" s="69"/>
      <c r="BU98" s="69"/>
    </row>
    <row r="99" spans="2:85" ht="21" customHeight="1">
      <c r="B99" s="173" t="s">
        <v>17</v>
      </c>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E99" s="1"/>
      <c r="BQ99" s="69">
        <v>250</v>
      </c>
      <c r="BR99" s="69">
        <f t="shared" si="11"/>
        <v>5229</v>
      </c>
      <c r="BS99" s="69"/>
      <c r="BT99" s="69"/>
      <c r="BU99" s="69"/>
    </row>
    <row r="100" spans="2:85" s="7" customFormat="1" ht="21" customHeight="1">
      <c r="B100" s="182" t="s">
        <v>118</v>
      </c>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E100" s="1"/>
      <c r="BF100" s="6"/>
      <c r="BG100" s="6"/>
      <c r="BH100" s="6"/>
      <c r="BI100" s="6"/>
      <c r="BJ100" s="5"/>
      <c r="BK100" s="5"/>
      <c r="BL100" s="5"/>
      <c r="BM100" s="5"/>
      <c r="BN100" s="5"/>
      <c r="BO100" s="5"/>
      <c r="BP100" s="5"/>
      <c r="BQ100" s="69">
        <v>251</v>
      </c>
      <c r="BR100" s="69">
        <f t="shared" si="11"/>
        <v>5250</v>
      </c>
      <c r="BS100" s="69"/>
      <c r="BT100" s="69"/>
      <c r="BU100" s="69"/>
      <c r="BW100" s="6"/>
      <c r="BX100" s="6"/>
      <c r="BY100" s="6"/>
      <c r="BZ100" s="6"/>
      <c r="CA100" s="6"/>
      <c r="CB100" s="6"/>
      <c r="CC100" s="6"/>
      <c r="CD100" s="6"/>
      <c r="CE100" s="6"/>
      <c r="CF100" s="6"/>
      <c r="CG100" s="6"/>
    </row>
    <row r="101" spans="2:85" s="7" customFormat="1" ht="21" customHeight="1">
      <c r="B101" s="183" t="s">
        <v>119</v>
      </c>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E101" s="1"/>
      <c r="BF101" s="6"/>
      <c r="BG101" s="6"/>
      <c r="BH101" s="6"/>
      <c r="BI101" s="6"/>
      <c r="BJ101" s="5"/>
      <c r="BK101" s="5"/>
      <c r="BL101" s="5"/>
      <c r="BM101" s="5"/>
      <c r="BN101" s="5"/>
      <c r="BO101" s="5"/>
      <c r="BP101" s="5"/>
      <c r="BQ101" s="69">
        <v>252</v>
      </c>
      <c r="BR101" s="69">
        <f t="shared" si="11"/>
        <v>5271</v>
      </c>
      <c r="BS101" s="69"/>
      <c r="BT101" s="69"/>
      <c r="BU101" s="69"/>
      <c r="BW101" s="6"/>
      <c r="BX101" s="6"/>
      <c r="BY101" s="6"/>
      <c r="BZ101" s="6"/>
      <c r="CA101" s="6"/>
      <c r="CB101" s="6"/>
      <c r="CC101" s="6"/>
      <c r="CD101" s="6"/>
      <c r="CE101" s="6"/>
      <c r="CF101" s="6"/>
      <c r="CG101" s="6"/>
    </row>
    <row r="102" spans="2:85" s="7" customFormat="1" ht="21" customHeight="1">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E102" s="1"/>
      <c r="BF102" s="6"/>
      <c r="BG102" s="6"/>
      <c r="BH102" s="6"/>
      <c r="BI102" s="6"/>
      <c r="BJ102" s="5"/>
      <c r="BK102" s="5"/>
      <c r="BL102" s="5"/>
      <c r="BM102" s="5"/>
      <c r="BN102" s="5"/>
      <c r="BO102" s="5"/>
      <c r="BP102" s="5"/>
      <c r="BQ102" s="69">
        <v>253</v>
      </c>
      <c r="BR102" s="69">
        <f t="shared" si="11"/>
        <v>5292</v>
      </c>
      <c r="BS102" s="69"/>
      <c r="BT102" s="69"/>
      <c r="BU102" s="69"/>
      <c r="BW102" s="6"/>
      <c r="BX102" s="6"/>
      <c r="BY102" s="6"/>
      <c r="BZ102" s="6"/>
      <c r="CA102" s="6"/>
      <c r="CB102" s="6"/>
      <c r="CC102" s="6"/>
      <c r="CD102" s="6"/>
      <c r="CE102" s="6"/>
      <c r="CF102" s="6"/>
      <c r="CG102" s="6"/>
    </row>
    <row r="103" spans="2:85" s="15" customFormat="1" ht="21" customHeight="1">
      <c r="B103" s="172" t="s">
        <v>120</v>
      </c>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4"/>
      <c r="BA103" s="181" t="s">
        <v>121</v>
      </c>
      <c r="BB103" s="163"/>
      <c r="BC103" s="163"/>
      <c r="BE103" s="1"/>
      <c r="BF103" s="6"/>
      <c r="BG103" s="6"/>
      <c r="BH103" s="6"/>
      <c r="BI103" s="6"/>
      <c r="BJ103" s="5"/>
      <c r="BK103" s="5"/>
      <c r="BL103" s="5"/>
      <c r="BM103" s="5"/>
      <c r="BN103" s="5"/>
      <c r="BO103" s="5"/>
      <c r="BP103" s="5"/>
      <c r="BQ103" s="69">
        <v>254</v>
      </c>
      <c r="BR103" s="69">
        <f t="shared" si="11"/>
        <v>5313</v>
      </c>
      <c r="BS103" s="69"/>
      <c r="BT103" s="69"/>
      <c r="BU103" s="69"/>
      <c r="BW103" s="6"/>
      <c r="BX103" s="6"/>
      <c r="BY103" s="6"/>
      <c r="BZ103" s="6"/>
      <c r="CA103" s="6"/>
      <c r="CB103" s="6"/>
      <c r="CC103" s="6"/>
      <c r="CD103" s="6"/>
      <c r="CE103" s="6"/>
      <c r="CF103" s="6"/>
      <c r="CG103" s="6"/>
    </row>
    <row r="104" spans="2:85" s="15" customFormat="1" ht="21" customHeight="1">
      <c r="B104" s="175"/>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7"/>
      <c r="BA104" s="181"/>
      <c r="BB104" s="163"/>
      <c r="BC104" s="163"/>
      <c r="BE104" s="1"/>
      <c r="BF104" s="6"/>
      <c r="BG104" s="6"/>
      <c r="BH104" s="6"/>
      <c r="BI104" s="6"/>
      <c r="BJ104" s="5"/>
      <c r="BK104" s="5"/>
      <c r="BL104" s="5"/>
      <c r="BM104" s="5"/>
      <c r="BN104" s="5"/>
      <c r="BO104" s="5"/>
      <c r="BP104" s="5"/>
      <c r="BQ104" s="69">
        <v>255</v>
      </c>
      <c r="BR104" s="69">
        <f t="shared" si="11"/>
        <v>5334</v>
      </c>
      <c r="BS104" s="69"/>
      <c r="BT104" s="69"/>
      <c r="BU104" s="69"/>
      <c r="BW104" s="6"/>
      <c r="BX104" s="6"/>
      <c r="BY104" s="6"/>
      <c r="BZ104" s="6"/>
      <c r="CA104" s="6"/>
      <c r="CB104" s="6"/>
      <c r="CC104" s="6"/>
      <c r="CD104" s="6"/>
      <c r="CE104" s="6"/>
      <c r="CF104" s="6"/>
      <c r="CG104" s="6"/>
    </row>
    <row r="105" spans="2:85" s="15" customFormat="1" ht="21" customHeight="1">
      <c r="B105" s="178"/>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80"/>
      <c r="BA105" s="181"/>
      <c r="BB105" s="163"/>
      <c r="BC105" s="163"/>
      <c r="BE105" s="1"/>
      <c r="BF105" s="6"/>
      <c r="BG105" s="6"/>
      <c r="BH105" s="6"/>
      <c r="BI105" s="6"/>
      <c r="BJ105" s="5"/>
      <c r="BK105" s="5"/>
      <c r="BL105" s="5"/>
      <c r="BM105" s="5"/>
      <c r="BN105" s="5"/>
      <c r="BO105" s="5"/>
      <c r="BP105" s="5"/>
      <c r="BQ105" s="69">
        <v>256</v>
      </c>
      <c r="BR105" s="69">
        <f t="shared" si="11"/>
        <v>5355</v>
      </c>
      <c r="BS105" s="69"/>
      <c r="BT105" s="69"/>
      <c r="BU105" s="69"/>
      <c r="BW105" s="6"/>
      <c r="BX105" s="6"/>
      <c r="BY105" s="6"/>
      <c r="BZ105" s="6"/>
      <c r="CA105" s="6"/>
      <c r="CB105" s="6"/>
      <c r="CC105" s="6"/>
      <c r="CD105" s="6"/>
      <c r="CE105" s="6"/>
      <c r="CF105" s="6"/>
      <c r="CG105" s="6"/>
    </row>
    <row r="106" spans="2:85" ht="21" customHeight="1"/>
    <row r="107" spans="2:85" ht="21" customHeight="1"/>
    <row r="108" spans="2:85" ht="21" customHeight="1"/>
    <row r="109" spans="2:85" ht="21" customHeight="1"/>
    <row r="110" spans="2:85" ht="21" customHeight="1"/>
    <row r="111" spans="2:85" ht="21" customHeight="1"/>
    <row r="112" spans="2:85" ht="21" customHeight="1"/>
    <row r="113" ht="21" hidden="1" customHeight="1"/>
    <row r="114" ht="21" hidden="1" customHeight="1"/>
    <row r="115" ht="21" hidden="1" customHeight="1"/>
    <row r="116" ht="21" hidden="1" customHeight="1"/>
    <row r="117" ht="21" hidden="1" customHeight="1"/>
    <row r="118" ht="21" hidden="1" customHeight="1"/>
    <row r="119" ht="21" hidden="1" customHeight="1"/>
    <row r="120" ht="21" hidden="1" customHeight="1"/>
    <row r="121" ht="21" hidden="1" customHeight="1"/>
    <row r="122" ht="21" hidden="1" customHeight="1"/>
    <row r="123" ht="21" hidden="1" customHeight="1"/>
    <row r="124" ht="21" hidden="1" customHeight="1"/>
    <row r="125" ht="21" hidden="1" customHeight="1"/>
    <row r="126" ht="21" hidden="1" customHeight="1"/>
    <row r="127" ht="21" hidden="1" customHeight="1"/>
    <row r="128" ht="21" hidden="1" customHeight="1"/>
    <row r="129" ht="21" hidden="1" customHeight="1"/>
    <row r="130" ht="21" hidden="1" customHeight="1"/>
    <row r="131" ht="21" hidden="1" customHeight="1"/>
    <row r="132" ht="21" hidden="1" customHeight="1"/>
    <row r="133" ht="21" hidden="1" customHeight="1"/>
    <row r="134" ht="21" hidden="1" customHeight="1"/>
    <row r="135" ht="21" hidden="1" customHeight="1"/>
    <row r="136" ht="21" hidden="1" customHeight="1"/>
    <row r="137" ht="21" hidden="1" customHeight="1"/>
    <row r="138" ht="21" hidden="1" customHeight="1"/>
    <row r="139" ht="21" hidden="1" customHeight="1"/>
    <row r="140" ht="21" hidden="1" customHeight="1"/>
    <row r="141" ht="21" hidden="1" customHeight="1"/>
    <row r="142" ht="21" hidden="1" customHeight="1"/>
    <row r="143" ht="21" hidden="1" customHeight="1"/>
    <row r="144" ht="21" hidden="1" customHeight="1"/>
    <row r="145" ht="21" hidden="1" customHeight="1"/>
    <row r="146" ht="21" hidden="1" customHeight="1"/>
    <row r="147" ht="21" hidden="1" customHeight="1"/>
    <row r="148" ht="21" hidden="1" customHeight="1"/>
    <row r="149" ht="21" hidden="1" customHeight="1"/>
    <row r="150" ht="21" hidden="1" customHeight="1"/>
    <row r="151" ht="21" hidden="1" customHeight="1"/>
    <row r="152" ht="21" hidden="1" customHeight="1"/>
    <row r="153" ht="21" hidden="1" customHeight="1"/>
    <row r="154" ht="21" hidden="1" customHeight="1"/>
    <row r="155" ht="21" hidden="1" customHeight="1"/>
    <row r="156" ht="21" hidden="1" customHeight="1"/>
    <row r="157" ht="21" hidden="1" customHeight="1"/>
    <row r="158" ht="21" hidden="1" customHeight="1"/>
    <row r="159" ht="21" hidden="1" customHeight="1"/>
    <row r="160" ht="21" hidden="1" customHeight="1"/>
    <row r="161" ht="21" hidden="1" customHeight="1"/>
    <row r="162" ht="21" hidden="1" customHeight="1"/>
    <row r="163" ht="21" hidden="1" customHeight="1"/>
    <row r="164" ht="21" hidden="1" customHeight="1"/>
    <row r="165" ht="21" hidden="1" customHeight="1"/>
    <row r="166" ht="21" hidden="1" customHeight="1"/>
    <row r="167" ht="21" hidden="1" customHeight="1"/>
    <row r="168" ht="21" hidden="1" customHeight="1"/>
    <row r="169" ht="21" hidden="1" customHeight="1"/>
    <row r="170" ht="21" hidden="1" customHeight="1"/>
    <row r="171" ht="21" hidden="1" customHeight="1"/>
    <row r="172" ht="21" hidden="1" customHeight="1"/>
    <row r="173" ht="21" hidden="1" customHeight="1"/>
    <row r="174" ht="21" hidden="1" customHeight="1"/>
    <row r="175" ht="21" hidden="1" customHeight="1"/>
    <row r="176" ht="21" hidden="1" customHeight="1"/>
    <row r="177" ht="21" hidden="1" customHeight="1"/>
    <row r="178" ht="21" hidden="1" customHeight="1"/>
    <row r="179" ht="21" hidden="1" customHeight="1"/>
    <row r="180" ht="21" hidden="1" customHeight="1"/>
    <row r="181" ht="21" hidden="1" customHeight="1"/>
    <row r="182" ht="21" hidden="1" customHeight="1"/>
    <row r="183" ht="21" hidden="1" customHeight="1"/>
    <row r="184" ht="21" hidden="1" customHeight="1"/>
    <row r="185" ht="21" hidden="1" customHeight="1"/>
    <row r="186" ht="21" hidden="1" customHeight="1"/>
    <row r="187" ht="21" hidden="1" customHeight="1"/>
    <row r="188" ht="21" hidden="1" customHeight="1"/>
    <row r="189" ht="21" hidden="1" customHeight="1"/>
    <row r="190" ht="21" hidden="1" customHeight="1"/>
    <row r="191" ht="21" hidden="1" customHeight="1"/>
    <row r="192" ht="21" hidden="1" customHeight="1"/>
    <row r="193" ht="21" hidden="1" customHeight="1"/>
    <row r="194" ht="21" hidden="1" customHeight="1"/>
    <row r="195" ht="21" hidden="1" customHeight="1"/>
    <row r="196" ht="21" hidden="1" customHeight="1"/>
    <row r="197" ht="21" hidden="1" customHeight="1"/>
    <row r="198" ht="21" hidden="1" customHeight="1"/>
    <row r="199" ht="21" hidden="1" customHeight="1"/>
    <row r="200" ht="21" hidden="1" customHeight="1"/>
    <row r="201" ht="21" hidden="1" customHeight="1"/>
    <row r="202" ht="21" hidden="1" customHeight="1"/>
    <row r="203" ht="21" hidden="1" customHeight="1"/>
    <row r="204" ht="21" hidden="1" customHeight="1"/>
    <row r="205" ht="21" hidden="1" customHeight="1"/>
    <row r="206" ht="21" hidden="1" customHeight="1"/>
    <row r="207" ht="21" hidden="1" customHeight="1"/>
    <row r="208" ht="21" hidden="1" customHeight="1"/>
    <row r="209" ht="21" hidden="1" customHeight="1"/>
    <row r="210" ht="21" hidden="1" customHeight="1"/>
    <row r="211" ht="21" hidden="1" customHeight="1"/>
    <row r="212" ht="21" hidden="1" customHeight="1"/>
    <row r="213" ht="21" hidden="1" customHeight="1"/>
    <row r="214" ht="21" hidden="1" customHeight="1"/>
    <row r="215" ht="21" hidden="1" customHeight="1"/>
    <row r="216" ht="21" hidden="1" customHeight="1"/>
    <row r="217" ht="21" hidden="1" customHeight="1"/>
    <row r="218" ht="21" hidden="1" customHeight="1"/>
    <row r="219" ht="21" hidden="1" customHeight="1"/>
    <row r="220" ht="21" hidden="1" customHeight="1"/>
    <row r="221" ht="21" hidden="1" customHeight="1"/>
    <row r="222" ht="21" hidden="1" customHeight="1"/>
    <row r="223" ht="21" hidden="1" customHeight="1"/>
    <row r="224" ht="21" hidden="1" customHeight="1"/>
    <row r="225" ht="21" hidden="1" customHeight="1"/>
    <row r="226" ht="21" hidden="1" customHeight="1"/>
    <row r="227" ht="21" hidden="1" customHeight="1"/>
    <row r="228" ht="21" hidden="1" customHeight="1"/>
    <row r="229" ht="21" hidden="1" customHeight="1"/>
    <row r="230" ht="21" hidden="1" customHeight="1"/>
    <row r="231" ht="21" hidden="1" customHeight="1"/>
    <row r="232" ht="21" hidden="1" customHeight="1"/>
    <row r="233" ht="21" hidden="1" customHeight="1"/>
    <row r="234" ht="21" hidden="1" customHeight="1"/>
    <row r="235" ht="21" hidden="1" customHeight="1"/>
    <row r="236" ht="21" hidden="1" customHeight="1"/>
    <row r="237" ht="21" hidden="1" customHeight="1"/>
    <row r="238" ht="21" hidden="1" customHeight="1"/>
    <row r="239" ht="21" hidden="1" customHeight="1"/>
    <row r="240" ht="21" hidden="1" customHeight="1"/>
    <row r="241" ht="21" hidden="1" customHeight="1"/>
    <row r="242" ht="21" hidden="1" customHeight="1"/>
    <row r="243" ht="21" hidden="1" customHeight="1"/>
    <row r="244" ht="21" hidden="1" customHeight="1"/>
    <row r="245" ht="21" hidden="1" customHeight="1"/>
    <row r="246" ht="21" hidden="1" customHeight="1"/>
    <row r="247" ht="21" hidden="1" customHeight="1"/>
    <row r="248" ht="21" hidden="1" customHeight="1"/>
    <row r="249" ht="21" hidden="1" customHeight="1"/>
  </sheetData>
  <sheetProtection password="8C6B" sheet="1" objects="1" scenarios="1"/>
  <mergeCells count="124">
    <mergeCell ref="B103:AZ105"/>
    <mergeCell ref="BA103:BC105"/>
    <mergeCell ref="B92:H93"/>
    <mergeCell ref="B94:H95"/>
    <mergeCell ref="B96:H98"/>
    <mergeCell ref="B99:BC99"/>
    <mergeCell ref="B100:BC100"/>
    <mergeCell ref="B101:BC102"/>
    <mergeCell ref="B80:BC82"/>
    <mergeCell ref="B84:BC86"/>
    <mergeCell ref="B87:H90"/>
    <mergeCell ref="Z88:AA88"/>
    <mergeCell ref="K90:N90"/>
    <mergeCell ref="B91:BC91"/>
    <mergeCell ref="B58:BC58"/>
    <mergeCell ref="B61:BC63"/>
    <mergeCell ref="B66:BC68"/>
    <mergeCell ref="B70:BC72"/>
    <mergeCell ref="B73:BC73"/>
    <mergeCell ref="B76:BC78"/>
    <mergeCell ref="B51:G52"/>
    <mergeCell ref="BA53:BC54"/>
    <mergeCell ref="B55:W57"/>
    <mergeCell ref="AU56:AV56"/>
    <mergeCell ref="AX56:AY56"/>
    <mergeCell ref="BA56:BB56"/>
    <mergeCell ref="AL57:AQ57"/>
    <mergeCell ref="AV57:BC57"/>
    <mergeCell ref="B45:G46"/>
    <mergeCell ref="H45:BC46"/>
    <mergeCell ref="B47:G48"/>
    <mergeCell ref="H47:BC48"/>
    <mergeCell ref="B49:G50"/>
    <mergeCell ref="H49:L50"/>
    <mergeCell ref="P49:BC50"/>
    <mergeCell ref="B39:G40"/>
    <mergeCell ref="H39:BC40"/>
    <mergeCell ref="B41:G42"/>
    <mergeCell ref="K41:BC42"/>
    <mergeCell ref="B43:G44"/>
    <mergeCell ref="K43:BC44"/>
    <mergeCell ref="B34:G35"/>
    <mergeCell ref="H34:BC35"/>
    <mergeCell ref="B36:G38"/>
    <mergeCell ref="M37:V37"/>
    <mergeCell ref="AT37:BA37"/>
    <mergeCell ref="O32:P32"/>
    <mergeCell ref="Y32:Z32"/>
    <mergeCell ref="AI32:AJ32"/>
    <mergeCell ref="AQ32:AR32"/>
    <mergeCell ref="M33:Q33"/>
    <mergeCell ref="S33:T33"/>
    <mergeCell ref="AK33:AM33"/>
    <mergeCell ref="AR33:AT33"/>
    <mergeCell ref="B29:G30"/>
    <mergeCell ref="W29:AJ30"/>
    <mergeCell ref="AK29:BC30"/>
    <mergeCell ref="H30:T30"/>
    <mergeCell ref="B31:G33"/>
    <mergeCell ref="L31:M31"/>
    <mergeCell ref="S31:T31"/>
    <mergeCell ref="AA31:AB31"/>
    <mergeCell ref="AH31:AI31"/>
    <mergeCell ref="AT31:AU31"/>
    <mergeCell ref="AY33:BA33"/>
    <mergeCell ref="B22:G24"/>
    <mergeCell ref="AR24:BB24"/>
    <mergeCell ref="B25:G26"/>
    <mergeCell ref="H25:BC26"/>
    <mergeCell ref="B27:G28"/>
    <mergeCell ref="H27:BC28"/>
    <mergeCell ref="AW18:AX18"/>
    <mergeCell ref="U19:V19"/>
    <mergeCell ref="AE19:AF19"/>
    <mergeCell ref="AN19:AO19"/>
    <mergeCell ref="AZ19:BB19"/>
    <mergeCell ref="B20:G21"/>
    <mergeCell ref="I20:L20"/>
    <mergeCell ref="P20:AM20"/>
    <mergeCell ref="J21:AM21"/>
    <mergeCell ref="AN21:BC21"/>
    <mergeCell ref="B18:G19"/>
    <mergeCell ref="H18:I19"/>
    <mergeCell ref="K18:N19"/>
    <mergeCell ref="S18:T18"/>
    <mergeCell ref="Z18:AA18"/>
    <mergeCell ref="AL18:AM18"/>
    <mergeCell ref="B16:G17"/>
    <mergeCell ref="K16:T16"/>
    <mergeCell ref="U16:Z17"/>
    <mergeCell ref="AD16:AM16"/>
    <mergeCell ref="AP16:BC16"/>
    <mergeCell ref="H17:T17"/>
    <mergeCell ref="AA17:AM17"/>
    <mergeCell ref="AP17:BC17"/>
    <mergeCell ref="B13:BC13"/>
    <mergeCell ref="B14:G15"/>
    <mergeCell ref="H14:AC15"/>
    <mergeCell ref="AD14:AF15"/>
    <mergeCell ref="AJ14:BC14"/>
    <mergeCell ref="AG15:BC15"/>
    <mergeCell ref="B2:W4"/>
    <mergeCell ref="AU3:AV3"/>
    <mergeCell ref="AX3:AY3"/>
    <mergeCell ref="BA3:BB3"/>
    <mergeCell ref="AL4:AQ4"/>
    <mergeCell ref="AV4:BC4"/>
    <mergeCell ref="AA10:AM10"/>
    <mergeCell ref="AP10:BC10"/>
    <mergeCell ref="B11:G12"/>
    <mergeCell ref="I11:L11"/>
    <mergeCell ref="P11:AM11"/>
    <mergeCell ref="J12:AM12"/>
    <mergeCell ref="AN12:BC12"/>
    <mergeCell ref="B6:BC6"/>
    <mergeCell ref="B7:G8"/>
    <mergeCell ref="H7:AC8"/>
    <mergeCell ref="AD7:AF8"/>
    <mergeCell ref="AG7:BC8"/>
    <mergeCell ref="B9:G10"/>
    <mergeCell ref="H9:T10"/>
    <mergeCell ref="U9:Z10"/>
    <mergeCell ref="AD9:AM9"/>
    <mergeCell ref="AP9:BC9"/>
  </mergeCells>
  <phoneticPr fontId="1"/>
  <dataValidations count="13">
    <dataValidation type="whole" imeMode="disabled" allowBlank="1" showInputMessage="1" showErrorMessage="1" error="西暦で入力" sqref="AU3">
      <formula1>2017</formula1>
      <formula2>2018</formula2>
    </dataValidation>
    <dataValidation type="textLength" operator="lessThanOrEqual" allowBlank="1" showInputMessage="1" showErrorMessage="1" error="70字以内で記入" sqref="H14">
      <formula1>71</formula1>
    </dataValidation>
    <dataValidation type="textLength" imeMode="disabled" operator="equal" allowBlank="1" showInputMessage="1" showErrorMessage="1" error="英数４文字です" sqref="AV4">
      <formula1>4</formula1>
    </dataValidation>
    <dataValidation type="decimal" imeMode="disabled" operator="greaterThan" allowBlank="1" showInputMessage="1" showErrorMessage="1" error="数値を正しく入力" sqref="Z88">
      <formula1>0</formula1>
    </dataValidation>
    <dataValidation type="whole" imeMode="disabled" allowBlank="1" showInputMessage="1" showErrorMessage="1" error="数値を正しく入力" sqref="BA3">
      <formula1>1</formula1>
      <formula2>31</formula2>
    </dataValidation>
    <dataValidation type="textLength" imeMode="disabled" allowBlank="1" showInputMessage="1" showErrorMessage="1" sqref="I11 I20">
      <formula1>7</formula1>
      <formula2>8</formula2>
    </dataValidation>
    <dataValidation imeMode="disabled" allowBlank="1" showInputMessage="1" showErrorMessage="1" sqref="AN21 AN12"/>
    <dataValidation imeMode="hiragana" allowBlank="1" showInputMessage="1" showErrorMessage="1" sqref="AJ14 K16 AD9 P11 P20 AD16"/>
    <dataValidation type="list" allowBlank="1" showInputMessage="1" showErrorMessage="1" error="プルダウンリストから選択" sqref="H23:H24 V23:V24 AI23:AI24">
      <formula1>"○,1,2,3,4,5,6"</formula1>
    </dataValidation>
    <dataValidation type="whole" imeMode="disabled" operator="greaterThanOrEqual" allowBlank="1" showInputMessage="1" showErrorMessage="1" error="数値を正しく入力" sqref="H18 S18 Z18 AL18 AW18 U19 AE19 AN19 H30 L31 S31 AA31 AH31 AT31 O32 Y32 AI32 AQ32 S33 AK33 AR33 AY33 AT37">
      <formula1>1</formula1>
    </dataValidation>
    <dataValidation type="textLength" operator="lessThanOrEqual" allowBlank="1" showInputMessage="1" showErrorMessage="1" error="300字以内で記入" sqref="B61 B66 B70 B76 B80 B84">
      <formula1>302</formula1>
    </dataValidation>
    <dataValidation type="list" imeMode="disabled" allowBlank="1" showDropDown="1" showInputMessage="1" showErrorMessage="1" error="数値を正しく入力" sqref="AX3">
      <formula1>"10,11,12,1,2,3"</formula1>
    </dataValidation>
    <dataValidation type="textLength" operator="lessThanOrEqual" allowBlank="1" showInputMessage="1" showErrorMessage="1" error="150字以内で記入" sqref="H27 H25">
      <formula1>152</formula1>
    </dataValidation>
  </dataValidations>
  <printOptions horizontalCentered="1"/>
  <pageMargins left="0.39370078740157483" right="0.39370078740157483" top="0.35433070866141736" bottom="0.35433070866141736" header="0.31496062992125984" footer="0.31496062992125984"/>
  <pageSetup paperSize="8" orientation="portrait" r:id="rId1"/>
  <rowBreaks count="1" manualBreakCount="1">
    <brk id="54" min="1"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5400" r:id="rId4" name="GB201">
              <controlPr defaultSize="0" autoFill="0" autoPict="0">
                <anchor moveWithCells="1">
                  <from>
                    <xdr:col>15</xdr:col>
                    <xdr:colOff>133350</xdr:colOff>
                    <xdr:row>3</xdr:row>
                    <xdr:rowOff>0</xdr:rowOff>
                  </from>
                  <to>
                    <xdr:col>32</xdr:col>
                    <xdr:colOff>133350</xdr:colOff>
                    <xdr:row>6</xdr:row>
                    <xdr:rowOff>0</xdr:rowOff>
                  </to>
                </anchor>
              </controlPr>
            </control>
          </mc:Choice>
        </mc:AlternateContent>
        <mc:AlternateContent xmlns:mc="http://schemas.openxmlformats.org/markup-compatibility/2006">
          <mc:Choice Requires="x14">
            <control shapeId="15401" r:id="rId5" name="RB201">
              <controlPr defaultSize="0" autoFill="0" autoLine="0" autoPict="0">
                <anchor moveWithCells="1">
                  <from>
                    <xdr:col>17</xdr:col>
                    <xdr:colOff>0</xdr:colOff>
                    <xdr:row>4</xdr:row>
                    <xdr:rowOff>28575</xdr:rowOff>
                  </from>
                  <to>
                    <xdr:col>18</xdr:col>
                    <xdr:colOff>9525</xdr:colOff>
                    <xdr:row>4</xdr:row>
                    <xdr:rowOff>200025</xdr:rowOff>
                  </to>
                </anchor>
              </controlPr>
            </control>
          </mc:Choice>
        </mc:AlternateContent>
        <mc:AlternateContent xmlns:mc="http://schemas.openxmlformats.org/markup-compatibility/2006">
          <mc:Choice Requires="x14">
            <control shapeId="15402" r:id="rId6" name="RB202">
              <controlPr defaultSize="0" autoFill="0" autoLine="0" autoPict="0">
                <anchor moveWithCells="1">
                  <from>
                    <xdr:col>24</xdr:col>
                    <xdr:colOff>0</xdr:colOff>
                    <xdr:row>4</xdr:row>
                    <xdr:rowOff>28575</xdr:rowOff>
                  </from>
                  <to>
                    <xdr:col>25</xdr:col>
                    <xdr:colOff>9525</xdr:colOff>
                    <xdr:row>4</xdr:row>
                    <xdr:rowOff>200025</xdr:rowOff>
                  </to>
                </anchor>
              </controlPr>
            </control>
          </mc:Choice>
        </mc:AlternateContent>
        <mc:AlternateContent xmlns:mc="http://schemas.openxmlformats.org/markup-compatibility/2006">
          <mc:Choice Requires="x14">
            <control shapeId="15403" r:id="rId7" name="RB203">
              <controlPr defaultSize="0" autoFill="0" autoLine="0" autoPict="0">
                <anchor moveWithCells="1">
                  <from>
                    <xdr:col>31</xdr:col>
                    <xdr:colOff>0</xdr:colOff>
                    <xdr:row>4</xdr:row>
                    <xdr:rowOff>28575</xdr:rowOff>
                  </from>
                  <to>
                    <xdr:col>32</xdr:col>
                    <xdr:colOff>9525</xdr:colOff>
                    <xdr:row>4</xdr:row>
                    <xdr:rowOff>200025</xdr:rowOff>
                  </to>
                </anchor>
              </controlPr>
            </control>
          </mc:Choice>
        </mc:AlternateContent>
        <mc:AlternateContent xmlns:mc="http://schemas.openxmlformats.org/markup-compatibility/2006">
          <mc:Choice Requires="x14">
            <control shapeId="15404" r:id="rId8" name="CB201">
              <controlPr defaultSize="0" autoFill="0" autoLine="0" autoPict="0">
                <anchor moveWithCells="1">
                  <from>
                    <xdr:col>7</xdr:col>
                    <xdr:colOff>0</xdr:colOff>
                    <xdr:row>35</xdr:row>
                    <xdr:rowOff>28575</xdr:rowOff>
                  </from>
                  <to>
                    <xdr:col>8</xdr:col>
                    <xdr:colOff>9525</xdr:colOff>
                    <xdr:row>35</xdr:row>
                    <xdr:rowOff>200025</xdr:rowOff>
                  </to>
                </anchor>
              </controlPr>
            </control>
          </mc:Choice>
        </mc:AlternateContent>
        <mc:AlternateContent xmlns:mc="http://schemas.openxmlformats.org/markup-compatibility/2006">
          <mc:Choice Requires="x14">
            <control shapeId="15405" r:id="rId9" name="CB202">
              <controlPr defaultSize="0" autoFill="0" autoLine="0" autoPict="0">
                <anchor moveWithCells="1">
                  <from>
                    <xdr:col>19</xdr:col>
                    <xdr:colOff>0</xdr:colOff>
                    <xdr:row>35</xdr:row>
                    <xdr:rowOff>28575</xdr:rowOff>
                  </from>
                  <to>
                    <xdr:col>20</xdr:col>
                    <xdr:colOff>9525</xdr:colOff>
                    <xdr:row>35</xdr:row>
                    <xdr:rowOff>200025</xdr:rowOff>
                  </to>
                </anchor>
              </controlPr>
            </control>
          </mc:Choice>
        </mc:AlternateContent>
        <mc:AlternateContent xmlns:mc="http://schemas.openxmlformats.org/markup-compatibility/2006">
          <mc:Choice Requires="x14">
            <control shapeId="15406" r:id="rId10" name="CB203">
              <controlPr defaultSize="0" autoFill="0" autoLine="0" autoPict="0">
                <anchor moveWithCells="1">
                  <from>
                    <xdr:col>28</xdr:col>
                    <xdr:colOff>0</xdr:colOff>
                    <xdr:row>35</xdr:row>
                    <xdr:rowOff>28575</xdr:rowOff>
                  </from>
                  <to>
                    <xdr:col>29</xdr:col>
                    <xdr:colOff>9525</xdr:colOff>
                    <xdr:row>35</xdr:row>
                    <xdr:rowOff>200025</xdr:rowOff>
                  </to>
                </anchor>
              </controlPr>
            </control>
          </mc:Choice>
        </mc:AlternateContent>
        <mc:AlternateContent xmlns:mc="http://schemas.openxmlformats.org/markup-compatibility/2006">
          <mc:Choice Requires="x14">
            <control shapeId="15407" r:id="rId11" name="CB204">
              <controlPr defaultSize="0" autoFill="0" autoLine="0" autoPict="0">
                <anchor moveWithCells="1">
                  <from>
                    <xdr:col>40</xdr:col>
                    <xdr:colOff>0</xdr:colOff>
                    <xdr:row>35</xdr:row>
                    <xdr:rowOff>28575</xdr:rowOff>
                  </from>
                  <to>
                    <xdr:col>41</xdr:col>
                    <xdr:colOff>9525</xdr:colOff>
                    <xdr:row>35</xdr:row>
                    <xdr:rowOff>200025</xdr:rowOff>
                  </to>
                </anchor>
              </controlPr>
            </control>
          </mc:Choice>
        </mc:AlternateContent>
        <mc:AlternateContent xmlns:mc="http://schemas.openxmlformats.org/markup-compatibility/2006">
          <mc:Choice Requires="x14">
            <control shapeId="15408" r:id="rId12" name="CB205">
              <controlPr defaultSize="0" autoFill="0" autoLine="0" autoPict="0">
                <anchor moveWithCells="1">
                  <from>
                    <xdr:col>7</xdr:col>
                    <xdr:colOff>0</xdr:colOff>
                    <xdr:row>36</xdr:row>
                    <xdr:rowOff>28575</xdr:rowOff>
                  </from>
                  <to>
                    <xdr:col>8</xdr:col>
                    <xdr:colOff>9525</xdr:colOff>
                    <xdr:row>36</xdr:row>
                    <xdr:rowOff>200025</xdr:rowOff>
                  </to>
                </anchor>
              </controlPr>
            </control>
          </mc:Choice>
        </mc:AlternateContent>
        <mc:AlternateContent xmlns:mc="http://schemas.openxmlformats.org/markup-compatibility/2006">
          <mc:Choice Requires="x14">
            <control shapeId="15409" r:id="rId13" name="GB202">
              <controlPr defaultSize="0" autoFill="0" autoPict="0">
                <anchor moveWithCells="1">
                  <from>
                    <xdr:col>6</xdr:col>
                    <xdr:colOff>133350</xdr:colOff>
                    <xdr:row>40</xdr:row>
                    <xdr:rowOff>0</xdr:rowOff>
                  </from>
                  <to>
                    <xdr:col>8</xdr:col>
                    <xdr:colOff>38100</xdr:colOff>
                    <xdr:row>42</xdr:row>
                    <xdr:rowOff>0</xdr:rowOff>
                  </to>
                </anchor>
              </controlPr>
            </control>
          </mc:Choice>
        </mc:AlternateContent>
        <mc:AlternateContent xmlns:mc="http://schemas.openxmlformats.org/markup-compatibility/2006">
          <mc:Choice Requires="x14">
            <control shapeId="15410" r:id="rId14" name="RB204">
              <controlPr defaultSize="0" autoFill="0" autoLine="0" autoPict="0">
                <anchor moveWithCells="1">
                  <from>
                    <xdr:col>7</xdr:col>
                    <xdr:colOff>0</xdr:colOff>
                    <xdr:row>40</xdr:row>
                    <xdr:rowOff>28575</xdr:rowOff>
                  </from>
                  <to>
                    <xdr:col>8</xdr:col>
                    <xdr:colOff>9525</xdr:colOff>
                    <xdr:row>40</xdr:row>
                    <xdr:rowOff>200025</xdr:rowOff>
                  </to>
                </anchor>
              </controlPr>
            </control>
          </mc:Choice>
        </mc:AlternateContent>
        <mc:AlternateContent xmlns:mc="http://schemas.openxmlformats.org/markup-compatibility/2006">
          <mc:Choice Requires="x14">
            <control shapeId="15411" r:id="rId15" name="RB205">
              <controlPr defaultSize="0" autoFill="0" autoLine="0" autoPict="0">
                <anchor moveWithCells="1">
                  <from>
                    <xdr:col>7</xdr:col>
                    <xdr:colOff>0</xdr:colOff>
                    <xdr:row>41</xdr:row>
                    <xdr:rowOff>28575</xdr:rowOff>
                  </from>
                  <to>
                    <xdr:col>8</xdr:col>
                    <xdr:colOff>9525</xdr:colOff>
                    <xdr:row>41</xdr:row>
                    <xdr:rowOff>200025</xdr:rowOff>
                  </to>
                </anchor>
              </controlPr>
            </control>
          </mc:Choice>
        </mc:AlternateContent>
        <mc:AlternateContent xmlns:mc="http://schemas.openxmlformats.org/markup-compatibility/2006">
          <mc:Choice Requires="x14">
            <control shapeId="15412" r:id="rId16" name="GB203">
              <controlPr defaultSize="0" autoFill="0" autoPict="0">
                <anchor moveWithCells="1">
                  <from>
                    <xdr:col>6</xdr:col>
                    <xdr:colOff>133350</xdr:colOff>
                    <xdr:row>42</xdr:row>
                    <xdr:rowOff>0</xdr:rowOff>
                  </from>
                  <to>
                    <xdr:col>8</xdr:col>
                    <xdr:colOff>38100</xdr:colOff>
                    <xdr:row>44</xdr:row>
                    <xdr:rowOff>0</xdr:rowOff>
                  </to>
                </anchor>
              </controlPr>
            </control>
          </mc:Choice>
        </mc:AlternateContent>
        <mc:AlternateContent xmlns:mc="http://schemas.openxmlformats.org/markup-compatibility/2006">
          <mc:Choice Requires="x14">
            <control shapeId="15413" r:id="rId17" name="RB206">
              <controlPr defaultSize="0" autoFill="0" autoLine="0" autoPict="0">
                <anchor moveWithCells="1">
                  <from>
                    <xdr:col>7</xdr:col>
                    <xdr:colOff>0</xdr:colOff>
                    <xdr:row>42</xdr:row>
                    <xdr:rowOff>28575</xdr:rowOff>
                  </from>
                  <to>
                    <xdr:col>8</xdr:col>
                    <xdr:colOff>9525</xdr:colOff>
                    <xdr:row>42</xdr:row>
                    <xdr:rowOff>200025</xdr:rowOff>
                  </to>
                </anchor>
              </controlPr>
            </control>
          </mc:Choice>
        </mc:AlternateContent>
        <mc:AlternateContent xmlns:mc="http://schemas.openxmlformats.org/markup-compatibility/2006">
          <mc:Choice Requires="x14">
            <control shapeId="15414" r:id="rId18" name="RB207">
              <controlPr defaultSize="0" autoFill="0" autoLine="0" autoPict="0">
                <anchor moveWithCells="1">
                  <from>
                    <xdr:col>7</xdr:col>
                    <xdr:colOff>0</xdr:colOff>
                    <xdr:row>43</xdr:row>
                    <xdr:rowOff>28575</xdr:rowOff>
                  </from>
                  <to>
                    <xdr:col>8</xdr:col>
                    <xdr:colOff>9525</xdr:colOff>
                    <xdr:row>43</xdr:row>
                    <xdr:rowOff>200025</xdr:rowOff>
                  </to>
                </anchor>
              </controlPr>
            </control>
          </mc:Choice>
        </mc:AlternateContent>
        <mc:AlternateContent xmlns:mc="http://schemas.openxmlformats.org/markup-compatibility/2006">
          <mc:Choice Requires="x14">
            <control shapeId="15415" r:id="rId19" name="GB204">
              <controlPr defaultSize="0" autoFill="0" autoPict="0">
                <anchor moveWithCells="1">
                  <from>
                    <xdr:col>11</xdr:col>
                    <xdr:colOff>133350</xdr:colOff>
                    <xdr:row>48</xdr:row>
                    <xdr:rowOff>0</xdr:rowOff>
                  </from>
                  <to>
                    <xdr:col>13</xdr:col>
                    <xdr:colOff>38100</xdr:colOff>
                    <xdr:row>50</xdr:row>
                    <xdr:rowOff>0</xdr:rowOff>
                  </to>
                </anchor>
              </controlPr>
            </control>
          </mc:Choice>
        </mc:AlternateContent>
        <mc:AlternateContent xmlns:mc="http://schemas.openxmlformats.org/markup-compatibility/2006">
          <mc:Choice Requires="x14">
            <control shapeId="15416" r:id="rId20" name="RB208">
              <controlPr defaultSize="0" autoFill="0" autoLine="0" autoPict="0">
                <anchor moveWithCells="1">
                  <from>
                    <xdr:col>12</xdr:col>
                    <xdr:colOff>0</xdr:colOff>
                    <xdr:row>48</xdr:row>
                    <xdr:rowOff>28575</xdr:rowOff>
                  </from>
                  <to>
                    <xdr:col>13</xdr:col>
                    <xdr:colOff>9525</xdr:colOff>
                    <xdr:row>48</xdr:row>
                    <xdr:rowOff>200025</xdr:rowOff>
                  </to>
                </anchor>
              </controlPr>
            </control>
          </mc:Choice>
        </mc:AlternateContent>
        <mc:AlternateContent xmlns:mc="http://schemas.openxmlformats.org/markup-compatibility/2006">
          <mc:Choice Requires="x14">
            <control shapeId="15417" r:id="rId21" name="RB209">
              <controlPr defaultSize="0" autoFill="0" autoLine="0" autoPict="0">
                <anchor moveWithCells="1">
                  <from>
                    <xdr:col>12</xdr:col>
                    <xdr:colOff>0</xdr:colOff>
                    <xdr:row>49</xdr:row>
                    <xdr:rowOff>28575</xdr:rowOff>
                  </from>
                  <to>
                    <xdr:col>13</xdr:col>
                    <xdr:colOff>9525</xdr:colOff>
                    <xdr:row>49</xdr:row>
                    <xdr:rowOff>200025</xdr:rowOff>
                  </to>
                </anchor>
              </controlPr>
            </control>
          </mc:Choice>
        </mc:AlternateContent>
        <mc:AlternateContent xmlns:mc="http://schemas.openxmlformats.org/markup-compatibility/2006">
          <mc:Choice Requires="x14">
            <control shapeId="15418" r:id="rId22" name="GB205">
              <controlPr defaultSize="0" autoFill="0" autoPict="0">
                <anchor moveWithCells="1">
                  <from>
                    <xdr:col>6</xdr:col>
                    <xdr:colOff>133350</xdr:colOff>
                    <xdr:row>50</xdr:row>
                    <xdr:rowOff>0</xdr:rowOff>
                  </from>
                  <to>
                    <xdr:col>8</xdr:col>
                    <xdr:colOff>38100</xdr:colOff>
                    <xdr:row>52</xdr:row>
                    <xdr:rowOff>0</xdr:rowOff>
                  </to>
                </anchor>
              </controlPr>
            </control>
          </mc:Choice>
        </mc:AlternateContent>
        <mc:AlternateContent xmlns:mc="http://schemas.openxmlformats.org/markup-compatibility/2006">
          <mc:Choice Requires="x14">
            <control shapeId="15419" r:id="rId23" name="RB210">
              <controlPr defaultSize="0" autoFill="0" autoLine="0" autoPict="0">
                <anchor moveWithCells="1">
                  <from>
                    <xdr:col>7</xdr:col>
                    <xdr:colOff>0</xdr:colOff>
                    <xdr:row>50</xdr:row>
                    <xdr:rowOff>28575</xdr:rowOff>
                  </from>
                  <to>
                    <xdr:col>8</xdr:col>
                    <xdr:colOff>9525</xdr:colOff>
                    <xdr:row>50</xdr:row>
                    <xdr:rowOff>200025</xdr:rowOff>
                  </to>
                </anchor>
              </controlPr>
            </control>
          </mc:Choice>
        </mc:AlternateContent>
        <mc:AlternateContent xmlns:mc="http://schemas.openxmlformats.org/markup-compatibility/2006">
          <mc:Choice Requires="x14">
            <control shapeId="15420" r:id="rId24" name="RB211">
              <controlPr defaultSize="0" autoFill="0" autoLine="0" autoPict="0">
                <anchor moveWithCells="1">
                  <from>
                    <xdr:col>7</xdr:col>
                    <xdr:colOff>0</xdr:colOff>
                    <xdr:row>51</xdr:row>
                    <xdr:rowOff>28575</xdr:rowOff>
                  </from>
                  <to>
                    <xdr:col>8</xdr:col>
                    <xdr:colOff>9525</xdr:colOff>
                    <xdr:row>51</xdr:row>
                    <xdr:rowOff>200025</xdr:rowOff>
                  </to>
                </anchor>
              </controlPr>
            </control>
          </mc:Choice>
        </mc:AlternateContent>
        <mc:AlternateContent xmlns:mc="http://schemas.openxmlformats.org/markup-compatibility/2006">
          <mc:Choice Requires="x14">
            <control shapeId="15421" r:id="rId25" name="GB206">
              <controlPr defaultSize="0" autoFill="0" autoPict="0">
                <anchor moveWithCells="1">
                  <from>
                    <xdr:col>17</xdr:col>
                    <xdr:colOff>133350</xdr:colOff>
                    <xdr:row>87</xdr:row>
                    <xdr:rowOff>0</xdr:rowOff>
                  </from>
                  <to>
                    <xdr:col>33</xdr:col>
                    <xdr:colOff>133350</xdr:colOff>
                    <xdr:row>88</xdr:row>
                    <xdr:rowOff>9525</xdr:rowOff>
                  </to>
                </anchor>
              </controlPr>
            </control>
          </mc:Choice>
        </mc:AlternateContent>
        <mc:AlternateContent xmlns:mc="http://schemas.openxmlformats.org/markup-compatibility/2006">
          <mc:Choice Requires="x14">
            <control shapeId="15422" r:id="rId26" name="RB212">
              <controlPr defaultSize="0" autoFill="0" autoLine="0" autoPict="0">
                <anchor moveWithCells="1">
                  <from>
                    <xdr:col>18</xdr:col>
                    <xdr:colOff>0</xdr:colOff>
                    <xdr:row>87</xdr:row>
                    <xdr:rowOff>28575</xdr:rowOff>
                  </from>
                  <to>
                    <xdr:col>19</xdr:col>
                    <xdr:colOff>9525</xdr:colOff>
                    <xdr:row>87</xdr:row>
                    <xdr:rowOff>200025</xdr:rowOff>
                  </to>
                </anchor>
              </controlPr>
            </control>
          </mc:Choice>
        </mc:AlternateContent>
        <mc:AlternateContent xmlns:mc="http://schemas.openxmlformats.org/markup-compatibility/2006">
          <mc:Choice Requires="x14">
            <control shapeId="15423" r:id="rId27" name="RB213">
              <controlPr defaultSize="0" autoFill="0" autoLine="0" autoPict="0">
                <anchor moveWithCells="1">
                  <from>
                    <xdr:col>32</xdr:col>
                    <xdr:colOff>0</xdr:colOff>
                    <xdr:row>87</xdr:row>
                    <xdr:rowOff>28575</xdr:rowOff>
                  </from>
                  <to>
                    <xdr:col>33</xdr:col>
                    <xdr:colOff>9525</xdr:colOff>
                    <xdr:row>87</xdr:row>
                    <xdr:rowOff>200025</xdr:rowOff>
                  </to>
                </anchor>
              </controlPr>
            </control>
          </mc:Choice>
        </mc:AlternateContent>
        <mc:AlternateContent xmlns:mc="http://schemas.openxmlformats.org/markup-compatibility/2006">
          <mc:Choice Requires="x14">
            <control shapeId="15424" r:id="rId28" name="GB207">
              <controlPr defaultSize="0" autoFill="0" autoPict="0">
                <anchor moveWithCells="1">
                  <from>
                    <xdr:col>17</xdr:col>
                    <xdr:colOff>133350</xdr:colOff>
                    <xdr:row>88</xdr:row>
                    <xdr:rowOff>0</xdr:rowOff>
                  </from>
                  <to>
                    <xdr:col>25</xdr:col>
                    <xdr:colOff>133350</xdr:colOff>
                    <xdr:row>89</xdr:row>
                    <xdr:rowOff>9525</xdr:rowOff>
                  </to>
                </anchor>
              </controlPr>
            </control>
          </mc:Choice>
        </mc:AlternateContent>
        <mc:AlternateContent xmlns:mc="http://schemas.openxmlformats.org/markup-compatibility/2006">
          <mc:Choice Requires="x14">
            <control shapeId="15425" r:id="rId29" name="RB214">
              <controlPr defaultSize="0" autoFill="0" autoLine="0" autoPict="0">
                <anchor moveWithCells="1">
                  <from>
                    <xdr:col>18</xdr:col>
                    <xdr:colOff>0</xdr:colOff>
                    <xdr:row>88</xdr:row>
                    <xdr:rowOff>28575</xdr:rowOff>
                  </from>
                  <to>
                    <xdr:col>19</xdr:col>
                    <xdr:colOff>9525</xdr:colOff>
                    <xdr:row>88</xdr:row>
                    <xdr:rowOff>200025</xdr:rowOff>
                  </to>
                </anchor>
              </controlPr>
            </control>
          </mc:Choice>
        </mc:AlternateContent>
        <mc:AlternateContent xmlns:mc="http://schemas.openxmlformats.org/markup-compatibility/2006">
          <mc:Choice Requires="x14">
            <control shapeId="15426" r:id="rId30" name="RB215">
              <controlPr defaultSize="0" autoFill="0" autoLine="0" autoPict="0">
                <anchor moveWithCells="1">
                  <from>
                    <xdr:col>24</xdr:col>
                    <xdr:colOff>0</xdr:colOff>
                    <xdr:row>88</xdr:row>
                    <xdr:rowOff>28575</xdr:rowOff>
                  </from>
                  <to>
                    <xdr:col>25</xdr:col>
                    <xdr:colOff>9525</xdr:colOff>
                    <xdr:row>88</xdr:row>
                    <xdr:rowOff>200025</xdr:rowOff>
                  </to>
                </anchor>
              </controlPr>
            </control>
          </mc:Choice>
        </mc:AlternateContent>
        <mc:AlternateContent xmlns:mc="http://schemas.openxmlformats.org/markup-compatibility/2006">
          <mc:Choice Requires="x14">
            <control shapeId="15427" r:id="rId31" name="GB208">
              <controlPr defaultSize="0" autoFill="0" autoPict="0">
                <anchor moveWithCells="1">
                  <from>
                    <xdr:col>21</xdr:col>
                    <xdr:colOff>133350</xdr:colOff>
                    <xdr:row>89</xdr:row>
                    <xdr:rowOff>0</xdr:rowOff>
                  </from>
                  <to>
                    <xdr:col>29</xdr:col>
                    <xdr:colOff>133350</xdr:colOff>
                    <xdr:row>90</xdr:row>
                    <xdr:rowOff>9525</xdr:rowOff>
                  </to>
                </anchor>
              </controlPr>
            </control>
          </mc:Choice>
        </mc:AlternateContent>
        <mc:AlternateContent xmlns:mc="http://schemas.openxmlformats.org/markup-compatibility/2006">
          <mc:Choice Requires="x14">
            <control shapeId="15428" r:id="rId32" name="RB216">
              <controlPr defaultSize="0" autoFill="0" autoLine="0" autoPict="0">
                <anchor moveWithCells="1">
                  <from>
                    <xdr:col>22</xdr:col>
                    <xdr:colOff>0</xdr:colOff>
                    <xdr:row>89</xdr:row>
                    <xdr:rowOff>28575</xdr:rowOff>
                  </from>
                  <to>
                    <xdr:col>23</xdr:col>
                    <xdr:colOff>9525</xdr:colOff>
                    <xdr:row>89</xdr:row>
                    <xdr:rowOff>200025</xdr:rowOff>
                  </to>
                </anchor>
              </controlPr>
            </control>
          </mc:Choice>
        </mc:AlternateContent>
        <mc:AlternateContent xmlns:mc="http://schemas.openxmlformats.org/markup-compatibility/2006">
          <mc:Choice Requires="x14">
            <control shapeId="15429" r:id="rId33" name="RB217">
              <controlPr defaultSize="0" autoFill="0" autoLine="0" autoPict="0">
                <anchor moveWithCells="1">
                  <from>
                    <xdr:col>28</xdr:col>
                    <xdr:colOff>0</xdr:colOff>
                    <xdr:row>89</xdr:row>
                    <xdr:rowOff>28575</xdr:rowOff>
                  </from>
                  <to>
                    <xdr:col>29</xdr:col>
                    <xdr:colOff>9525</xdr:colOff>
                    <xdr:row>89</xdr:row>
                    <xdr:rowOff>200025</xdr:rowOff>
                  </to>
                </anchor>
              </controlPr>
            </control>
          </mc:Choice>
        </mc:AlternateContent>
        <mc:AlternateContent xmlns:mc="http://schemas.openxmlformats.org/markup-compatibility/2006">
          <mc:Choice Requires="x14">
            <control shapeId="15430" r:id="rId34" name="GB209">
              <controlPr defaultSize="0" autoFill="0" autoPict="0">
                <anchor moveWithCells="1">
                  <from>
                    <xdr:col>7</xdr:col>
                    <xdr:colOff>133350</xdr:colOff>
                    <xdr:row>92</xdr:row>
                    <xdr:rowOff>0</xdr:rowOff>
                  </from>
                  <to>
                    <xdr:col>15</xdr:col>
                    <xdr:colOff>133350</xdr:colOff>
                    <xdr:row>93</xdr:row>
                    <xdr:rowOff>9525</xdr:rowOff>
                  </to>
                </anchor>
              </controlPr>
            </control>
          </mc:Choice>
        </mc:AlternateContent>
        <mc:AlternateContent xmlns:mc="http://schemas.openxmlformats.org/markup-compatibility/2006">
          <mc:Choice Requires="x14">
            <control shapeId="15431" r:id="rId35" name="RB218">
              <controlPr defaultSize="0" autoFill="0" autoLine="0" autoPict="0">
                <anchor moveWithCells="1">
                  <from>
                    <xdr:col>8</xdr:col>
                    <xdr:colOff>0</xdr:colOff>
                    <xdr:row>92</xdr:row>
                    <xdr:rowOff>28575</xdr:rowOff>
                  </from>
                  <to>
                    <xdr:col>9</xdr:col>
                    <xdr:colOff>9525</xdr:colOff>
                    <xdr:row>92</xdr:row>
                    <xdr:rowOff>200025</xdr:rowOff>
                  </to>
                </anchor>
              </controlPr>
            </control>
          </mc:Choice>
        </mc:AlternateContent>
        <mc:AlternateContent xmlns:mc="http://schemas.openxmlformats.org/markup-compatibility/2006">
          <mc:Choice Requires="x14">
            <control shapeId="15432" r:id="rId36" name="RB219">
              <controlPr defaultSize="0" autoFill="0" autoLine="0" autoPict="0">
                <anchor moveWithCells="1">
                  <from>
                    <xdr:col>14</xdr:col>
                    <xdr:colOff>0</xdr:colOff>
                    <xdr:row>92</xdr:row>
                    <xdr:rowOff>28575</xdr:rowOff>
                  </from>
                  <to>
                    <xdr:col>15</xdr:col>
                    <xdr:colOff>9525</xdr:colOff>
                    <xdr:row>92</xdr:row>
                    <xdr:rowOff>200025</xdr:rowOff>
                  </to>
                </anchor>
              </controlPr>
            </control>
          </mc:Choice>
        </mc:AlternateContent>
        <mc:AlternateContent xmlns:mc="http://schemas.openxmlformats.org/markup-compatibility/2006">
          <mc:Choice Requires="x14">
            <control shapeId="15433" r:id="rId37" name="GB210">
              <controlPr defaultSize="0" autoFill="0" autoPict="0">
                <anchor moveWithCells="1">
                  <from>
                    <xdr:col>7</xdr:col>
                    <xdr:colOff>133350</xdr:colOff>
                    <xdr:row>93</xdr:row>
                    <xdr:rowOff>0</xdr:rowOff>
                  </from>
                  <to>
                    <xdr:col>15</xdr:col>
                    <xdr:colOff>133350</xdr:colOff>
                    <xdr:row>94</xdr:row>
                    <xdr:rowOff>9525</xdr:rowOff>
                  </to>
                </anchor>
              </controlPr>
            </control>
          </mc:Choice>
        </mc:AlternateContent>
        <mc:AlternateContent xmlns:mc="http://schemas.openxmlformats.org/markup-compatibility/2006">
          <mc:Choice Requires="x14">
            <control shapeId="15434" r:id="rId38" name="RB220">
              <controlPr defaultSize="0" autoFill="0" autoLine="0" autoPict="0">
                <anchor moveWithCells="1">
                  <from>
                    <xdr:col>8</xdr:col>
                    <xdr:colOff>0</xdr:colOff>
                    <xdr:row>93</xdr:row>
                    <xdr:rowOff>28575</xdr:rowOff>
                  </from>
                  <to>
                    <xdr:col>9</xdr:col>
                    <xdr:colOff>9525</xdr:colOff>
                    <xdr:row>93</xdr:row>
                    <xdr:rowOff>200025</xdr:rowOff>
                  </to>
                </anchor>
              </controlPr>
            </control>
          </mc:Choice>
        </mc:AlternateContent>
        <mc:AlternateContent xmlns:mc="http://schemas.openxmlformats.org/markup-compatibility/2006">
          <mc:Choice Requires="x14">
            <control shapeId="15435" r:id="rId39" name="RB221">
              <controlPr defaultSize="0" autoFill="0" autoLine="0" autoPict="0">
                <anchor moveWithCells="1">
                  <from>
                    <xdr:col>14</xdr:col>
                    <xdr:colOff>0</xdr:colOff>
                    <xdr:row>93</xdr:row>
                    <xdr:rowOff>28575</xdr:rowOff>
                  </from>
                  <to>
                    <xdr:col>15</xdr:col>
                    <xdr:colOff>9525</xdr:colOff>
                    <xdr:row>93</xdr:row>
                    <xdr:rowOff>200025</xdr:rowOff>
                  </to>
                </anchor>
              </controlPr>
            </control>
          </mc:Choice>
        </mc:AlternateContent>
        <mc:AlternateContent xmlns:mc="http://schemas.openxmlformats.org/markup-compatibility/2006">
          <mc:Choice Requires="x14">
            <control shapeId="15436" r:id="rId40" name="GB211">
              <controlPr defaultSize="0" autoFill="0" autoPict="0">
                <anchor moveWithCells="1">
                  <from>
                    <xdr:col>7</xdr:col>
                    <xdr:colOff>133350</xdr:colOff>
                    <xdr:row>95</xdr:row>
                    <xdr:rowOff>0</xdr:rowOff>
                  </from>
                  <to>
                    <xdr:col>15</xdr:col>
                    <xdr:colOff>133350</xdr:colOff>
                    <xdr:row>96</xdr:row>
                    <xdr:rowOff>9525</xdr:rowOff>
                  </to>
                </anchor>
              </controlPr>
            </control>
          </mc:Choice>
        </mc:AlternateContent>
        <mc:AlternateContent xmlns:mc="http://schemas.openxmlformats.org/markup-compatibility/2006">
          <mc:Choice Requires="x14">
            <control shapeId="15437" r:id="rId41" name="RB222">
              <controlPr defaultSize="0" autoFill="0" autoLine="0" autoPict="0">
                <anchor moveWithCells="1">
                  <from>
                    <xdr:col>8</xdr:col>
                    <xdr:colOff>0</xdr:colOff>
                    <xdr:row>95</xdr:row>
                    <xdr:rowOff>28575</xdr:rowOff>
                  </from>
                  <to>
                    <xdr:col>9</xdr:col>
                    <xdr:colOff>9525</xdr:colOff>
                    <xdr:row>95</xdr:row>
                    <xdr:rowOff>200025</xdr:rowOff>
                  </to>
                </anchor>
              </controlPr>
            </control>
          </mc:Choice>
        </mc:AlternateContent>
        <mc:AlternateContent xmlns:mc="http://schemas.openxmlformats.org/markup-compatibility/2006">
          <mc:Choice Requires="x14">
            <control shapeId="15438" r:id="rId42" name="RB223">
              <controlPr defaultSize="0" autoFill="0" autoLine="0" autoPict="0">
                <anchor moveWithCells="1">
                  <from>
                    <xdr:col>14</xdr:col>
                    <xdr:colOff>0</xdr:colOff>
                    <xdr:row>95</xdr:row>
                    <xdr:rowOff>28575</xdr:rowOff>
                  </from>
                  <to>
                    <xdr:col>15</xdr:col>
                    <xdr:colOff>9525</xdr:colOff>
                    <xdr:row>95</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80</vt:i4>
      </vt:variant>
    </vt:vector>
  </HeadingPairs>
  <TitlesOfParts>
    <vt:vector size="81" baseType="lpstr">
      <vt:lpstr>応募用紙</vt:lpstr>
      <vt:lpstr>応募用紙!Print_Area</vt:lpstr>
      <vt:lpstr>数量201</vt:lpstr>
      <vt:lpstr>数量202</vt:lpstr>
      <vt:lpstr>数量203</vt:lpstr>
      <vt:lpstr>数量204</vt:lpstr>
      <vt:lpstr>数量205</vt:lpstr>
      <vt:lpstr>数量206</vt:lpstr>
      <vt:lpstr>数量207</vt:lpstr>
      <vt:lpstr>数量208</vt:lpstr>
      <vt:lpstr>数量209</vt:lpstr>
      <vt:lpstr>数量210</vt:lpstr>
      <vt:lpstr>数量211</vt:lpstr>
      <vt:lpstr>数量212</vt:lpstr>
      <vt:lpstr>数量213</vt:lpstr>
      <vt:lpstr>数量214</vt:lpstr>
      <vt:lpstr>数量215</vt:lpstr>
      <vt:lpstr>数量216</vt:lpstr>
      <vt:lpstr>数量217</vt:lpstr>
      <vt:lpstr>数量218</vt:lpstr>
      <vt:lpstr>数量219</vt:lpstr>
      <vt:lpstr>数量220</vt:lpstr>
      <vt:lpstr>数量221</vt:lpstr>
      <vt:lpstr>数量222</vt:lpstr>
      <vt:lpstr>数量223</vt:lpstr>
      <vt:lpstr>数量224</vt:lpstr>
      <vt:lpstr>数量225</vt:lpstr>
      <vt:lpstr>数量226</vt:lpstr>
      <vt:lpstr>数量227</vt:lpstr>
      <vt:lpstr>文字201</vt:lpstr>
      <vt:lpstr>文字202</vt:lpstr>
      <vt:lpstr>文字203</vt:lpstr>
      <vt:lpstr>文字204</vt:lpstr>
      <vt:lpstr>文字205</vt:lpstr>
      <vt:lpstr>文字206</vt:lpstr>
      <vt:lpstr>文字207</vt:lpstr>
      <vt:lpstr>文字208</vt:lpstr>
      <vt:lpstr>文字209</vt:lpstr>
      <vt:lpstr>文字210</vt:lpstr>
      <vt:lpstr>文字211</vt:lpstr>
      <vt:lpstr>文字212</vt:lpstr>
      <vt:lpstr>文字213</vt:lpstr>
      <vt:lpstr>文字214</vt:lpstr>
      <vt:lpstr>文字215</vt:lpstr>
      <vt:lpstr>文字216</vt:lpstr>
      <vt:lpstr>文字217</vt:lpstr>
      <vt:lpstr>文字218</vt:lpstr>
      <vt:lpstr>文字219</vt:lpstr>
      <vt:lpstr>文字220</vt:lpstr>
      <vt:lpstr>文字221</vt:lpstr>
      <vt:lpstr>文字222</vt:lpstr>
      <vt:lpstr>文字223</vt:lpstr>
      <vt:lpstr>文字224</vt:lpstr>
      <vt:lpstr>文字225</vt:lpstr>
      <vt:lpstr>文字226</vt:lpstr>
      <vt:lpstr>文字227</vt:lpstr>
      <vt:lpstr>文字228</vt:lpstr>
      <vt:lpstr>文字229</vt:lpstr>
      <vt:lpstr>文字230</vt:lpstr>
      <vt:lpstr>文字231</vt:lpstr>
      <vt:lpstr>文字232</vt:lpstr>
      <vt:lpstr>文字233</vt:lpstr>
      <vt:lpstr>文字234</vt:lpstr>
      <vt:lpstr>文字235</vt:lpstr>
      <vt:lpstr>文字236</vt:lpstr>
      <vt:lpstr>文字237</vt:lpstr>
      <vt:lpstr>文字238</vt:lpstr>
      <vt:lpstr>文字239</vt:lpstr>
      <vt:lpstr>文字240</vt:lpstr>
      <vt:lpstr>文字241</vt:lpstr>
      <vt:lpstr>文字242</vt:lpstr>
      <vt:lpstr>文字243</vt:lpstr>
      <vt:lpstr>文字244</vt:lpstr>
      <vt:lpstr>文字245</vt:lpstr>
      <vt:lpstr>文字246</vt:lpstr>
      <vt:lpstr>文字247</vt:lpstr>
      <vt:lpstr>文字248</vt:lpstr>
      <vt:lpstr>文字249</vt:lpstr>
      <vt:lpstr>文字250</vt:lpstr>
      <vt:lpstr>文字251</vt:lpstr>
      <vt:lpstr>文字252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2017-09-28T00:48:01Z</cp:lastPrinted>
  <dcterms:created xsi:type="dcterms:W3CDTF">2010-09-08T05:02:22Z</dcterms:created>
  <dcterms:modified xsi:type="dcterms:W3CDTF">2017-10-02T12:30:02Z</dcterms:modified>
</cp:coreProperties>
</file>